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-120" yWindow="-120" windowWidth="20730" windowHeight="11160" activeTab="4"/>
  </bookViews>
  <sheets>
    <sheet name="START" sheetId="5" r:id="rId1"/>
    <sheet name="Hovedbok" sheetId="1" r:id="rId2"/>
    <sheet name="Årsmøteinnbet" sheetId="3" r:id="rId3"/>
    <sheet name="Regnskap" sheetId="2" r:id="rId4"/>
    <sheet name="Budsjett 2020" sheetId="4" r:id="rId5"/>
  </sheets>
  <definedNames>
    <definedName name="_xlnm.Print_Area" localSheetId="3">Regnskap!$B$1:$M$43</definedName>
  </definedNames>
  <calcPr calcId="1257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4"/>
  <c r="AG11" i="1" l="1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G50"/>
  <c r="AG51"/>
  <c r="AG52"/>
  <c r="AG53"/>
  <c r="AG54"/>
  <c r="AG55"/>
  <c r="AG56"/>
  <c r="AG57"/>
  <c r="AG58"/>
  <c r="AG59"/>
  <c r="AG60"/>
  <c r="AG61"/>
  <c r="AG62"/>
  <c r="AG63"/>
  <c r="AG64"/>
  <c r="AG65"/>
  <c r="AG66"/>
  <c r="AG67"/>
  <c r="AG68"/>
  <c r="AG69"/>
  <c r="AG70"/>
  <c r="AG71"/>
  <c r="AG72"/>
  <c r="AG73"/>
  <c r="AG74"/>
  <c r="AG75"/>
  <c r="AG76"/>
  <c r="AG77"/>
  <c r="AG78"/>
  <c r="AG79"/>
  <c r="AG80"/>
  <c r="AG81"/>
  <c r="AG82"/>
  <c r="AG83"/>
  <c r="AG84"/>
  <c r="AG85"/>
  <c r="AG86"/>
  <c r="AG87"/>
  <c r="AG88"/>
  <c r="AG89"/>
  <c r="AG90"/>
  <c r="AG91"/>
  <c r="AG92"/>
  <c r="AG93"/>
  <c r="AG94"/>
  <c r="AG95"/>
  <c r="AG96"/>
  <c r="AG97"/>
  <c r="AG98"/>
  <c r="AG99"/>
  <c r="AG100"/>
  <c r="AG101"/>
  <c r="AG102"/>
  <c r="AG103"/>
  <c r="AG104"/>
  <c r="AG105"/>
  <c r="AG106"/>
  <c r="AG107"/>
  <c r="AG108"/>
  <c r="AG109"/>
  <c r="AG110"/>
  <c r="AG111"/>
  <c r="AG112"/>
  <c r="AG113"/>
  <c r="AG114"/>
  <c r="AG115"/>
  <c r="AG116"/>
  <c r="AG117"/>
  <c r="AG118"/>
  <c r="AG119"/>
  <c r="AG120"/>
  <c r="AG121"/>
  <c r="AG122"/>
  <c r="AG123"/>
  <c r="AG124"/>
  <c r="AG125"/>
  <c r="AG126"/>
  <c r="AG127"/>
  <c r="AG128"/>
  <c r="AG129"/>
  <c r="AG130"/>
  <c r="AG131"/>
  <c r="AG10" l="1"/>
  <c r="I62" i="3" l="1"/>
  <c r="J59"/>
  <c r="J57"/>
  <c r="K19" i="2" l="1"/>
  <c r="G58" i="3" l="1"/>
  <c r="AG132" i="1" l="1"/>
  <c r="AG133"/>
  <c r="AC143"/>
  <c r="AB143"/>
  <c r="AB145"/>
  <c r="AB144"/>
  <c r="Z143"/>
  <c r="Y143"/>
  <c r="U145"/>
  <c r="S144"/>
  <c r="R144"/>
  <c r="P144"/>
  <c r="K148"/>
  <c r="J148"/>
  <c r="S135" l="1"/>
  <c r="E13" i="2" s="1"/>
  <c r="O135" i="1"/>
  <c r="N135"/>
  <c r="J135"/>
  <c r="AF135"/>
  <c r="AE135"/>
  <c r="AD135"/>
  <c r="AC135"/>
  <c r="AB135"/>
  <c r="AA135"/>
  <c r="Z135"/>
  <c r="Y135"/>
  <c r="X135"/>
  <c r="W135"/>
  <c r="V135"/>
  <c r="U135"/>
  <c r="T135"/>
  <c r="R135"/>
  <c r="P135"/>
  <c r="L135"/>
  <c r="K135"/>
  <c r="M135"/>
  <c r="E135"/>
  <c r="F73" i="3" l="1"/>
  <c r="F75" s="1"/>
  <c r="F77" s="1"/>
  <c r="Q134" i="1" s="1"/>
  <c r="AG12"/>
  <c r="V136"/>
  <c r="K14" i="2" s="1"/>
  <c r="W137" i="1"/>
  <c r="X136"/>
  <c r="K10" i="2" s="1"/>
  <c r="AF2" i="1"/>
  <c r="AF136"/>
  <c r="K20" i="2" s="1"/>
  <c r="AE2" i="1"/>
  <c r="AD2"/>
  <c r="AE136"/>
  <c r="K18" i="2" s="1"/>
  <c r="AD136" i="1"/>
  <c r="K17" i="2" s="1"/>
  <c r="AC2" i="1"/>
  <c r="AB2"/>
  <c r="V2"/>
  <c r="AA2"/>
  <c r="Z2"/>
  <c r="Y2"/>
  <c r="X2"/>
  <c r="AC136"/>
  <c r="K16" i="2" s="1"/>
  <c r="AB136" i="1"/>
  <c r="K15" i="2" s="1"/>
  <c r="AA136" i="1"/>
  <c r="K13" i="2" s="1"/>
  <c r="Z136" i="1"/>
  <c r="K12" i="2" s="1"/>
  <c r="Y136" i="1"/>
  <c r="K11" i="2" s="1"/>
  <c r="R2" i="1"/>
  <c r="O2"/>
  <c r="N2"/>
  <c r="P2"/>
  <c r="M2"/>
  <c r="L2"/>
  <c r="K2"/>
  <c r="J2"/>
  <c r="J137"/>
  <c r="E8" i="2" s="1"/>
  <c r="K137" i="1"/>
  <c r="E9" i="2" s="1"/>
  <c r="L137" i="1"/>
  <c r="E10" i="2" s="1"/>
  <c r="M137" i="1"/>
  <c r="E11" i="2" s="1"/>
  <c r="N137" i="1"/>
  <c r="O137"/>
  <c r="P136"/>
  <c r="K8" i="2" s="1"/>
  <c r="R136" i="1"/>
  <c r="K9" i="2" s="1"/>
  <c r="D22" i="4"/>
  <c r="H24" s="1"/>
  <c r="L29" i="2"/>
  <c r="E1" i="3"/>
  <c r="L21" i="2"/>
  <c r="I135" i="1"/>
  <c r="H135"/>
  <c r="G135"/>
  <c r="F135"/>
  <c r="E7" i="2"/>
  <c r="F7"/>
  <c r="K7"/>
  <c r="L7"/>
  <c r="F21"/>
  <c r="F25"/>
  <c r="I25"/>
  <c r="K29"/>
  <c r="K31"/>
  <c r="I31"/>
  <c r="E35"/>
  <c r="K35"/>
  <c r="D1" i="1"/>
  <c r="F1"/>
  <c r="C2"/>
  <c r="D2"/>
  <c r="F2"/>
  <c r="D3"/>
  <c r="F3"/>
  <c r="G21" i="2"/>
  <c r="D134" i="1" l="1"/>
  <c r="D135" s="1"/>
  <c r="D144" s="1"/>
  <c r="L23" i="2"/>
  <c r="Q135" i="1"/>
  <c r="Q137" s="1"/>
  <c r="E12" i="2" s="1"/>
  <c r="Q144" i="1"/>
  <c r="G138"/>
  <c r="F32" i="2" s="1"/>
  <c r="S137" i="1"/>
  <c r="I138"/>
  <c r="F33" i="2" s="1"/>
  <c r="M21"/>
  <c r="E14"/>
  <c r="E15"/>
  <c r="U137" i="1"/>
  <c r="E16" i="2" s="1"/>
  <c r="AG134" i="1" l="1"/>
  <c r="E138"/>
  <c r="D142" s="1"/>
  <c r="J145"/>
  <c r="AG135"/>
  <c r="K143"/>
  <c r="J143"/>
  <c r="K21" i="2"/>
  <c r="E21"/>
  <c r="F30" l="1"/>
  <c r="F35" s="1"/>
  <c r="J146" i="1"/>
  <c r="E23" i="2"/>
  <c r="L31" s="1"/>
  <c r="L35" s="1"/>
</calcChain>
</file>

<file path=xl/comments1.xml><?xml version="1.0" encoding="utf-8"?>
<comments xmlns="http://schemas.openxmlformats.org/spreadsheetml/2006/main">
  <authors>
    <author>Arnt Storeng</author>
    <author>acerknut</author>
  </authors>
  <commentList>
    <comment ref="C134" authorId="0">
      <text>
        <r>
          <rPr>
            <b/>
            <sz val="9"/>
            <color indexed="81"/>
            <rFont val="Tahoma"/>
            <family val="2"/>
          </rPr>
          <t>Arnt Storeng:Oppdateres fra Årsmøteinnbet. SKRIV IKKE HER 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2" authorId="1">
      <text>
        <r>
          <rPr>
            <sz val="9"/>
            <color indexed="81"/>
            <rFont val="Tahoma"/>
            <family val="2"/>
          </rPr>
          <t xml:space="preserve">
Totalt innestående er summer av bankbeholdning+kasse
</t>
        </r>
      </text>
    </comment>
    <comment ref="C144" authorId="1">
      <text>
        <r>
          <rPr>
            <sz val="9"/>
            <color indexed="81"/>
            <rFont val="Tahoma"/>
            <family val="2"/>
          </rPr>
          <t xml:space="preserve">
Cash flow er differansen mellom det som går ut av bank/kasse og det som kommer inn i bank/kasse
</t>
        </r>
      </text>
    </comment>
  </commentList>
</comments>
</file>

<file path=xl/comments2.xml><?xml version="1.0" encoding="utf-8"?>
<comments xmlns="http://schemas.openxmlformats.org/spreadsheetml/2006/main">
  <authors>
    <author>acerknut</author>
    <author>Svein</author>
  </authors>
  <commentList>
    <comment ref="C23" authorId="0">
      <text>
        <r>
          <rPr>
            <sz val="9"/>
            <color indexed="81"/>
            <rFont val="Tahoma"/>
            <family val="2"/>
          </rPr>
          <t xml:space="preserve">
Driftsresultat er forskjellen mellom inntekter og utgifter i regnskapet. Beløpet inneholder også Debitorer og Kreditorer
(det vi har til gode og det vi skylder ved årets slutt.
</t>
        </r>
      </text>
    </comment>
    <comment ref="D30" authorId="1">
      <text>
        <r>
          <rPr>
            <sz val="9"/>
            <color indexed="81"/>
            <rFont val="Tahoma"/>
            <family val="2"/>
          </rPr>
          <t xml:space="preserve">
Skriv inn bankens navn. Oppdateres automatisk i hovedbok.</t>
        </r>
      </text>
    </comment>
    <comment ref="E30" authorId="1">
      <text>
        <r>
          <rPr>
            <sz val="9"/>
            <color indexed="81"/>
            <rFont val="Tahoma"/>
            <family val="2"/>
          </rPr>
          <t xml:space="preserve">
Skriv inn kontonummer.
Oppdateres da automatisk i hovedbok</t>
        </r>
      </text>
    </comment>
    <comment ref="D32" authorId="1">
      <text>
        <r>
          <rPr>
            <sz val="9"/>
            <color indexed="81"/>
            <rFont val="Tahoma"/>
            <family val="2"/>
          </rPr>
          <t xml:space="preserve">
Skriv inn bankens navn. Oppdateres automatisk i hovedbok.</t>
        </r>
      </text>
    </comment>
    <comment ref="E32" authorId="1">
      <text>
        <r>
          <rPr>
            <sz val="9"/>
            <color indexed="81"/>
            <rFont val="Tahoma"/>
            <family val="2"/>
          </rPr>
          <t xml:space="preserve">
Skriv inn kontonummer.
Oppdateres da automatisk i hovedbok</t>
        </r>
      </text>
    </comment>
    <comment ref="C35" authorId="0">
      <text>
        <r>
          <rPr>
            <sz val="9"/>
            <color indexed="81"/>
            <rFont val="Tahoma"/>
            <family val="2"/>
          </rPr>
          <t xml:space="preserve">
Sum eiendeler er summen av det vi har på kontoer og i kasse + det vi har til gode (debitorer)
</t>
        </r>
      </text>
    </comment>
    <comment ref="I35" authorId="0">
      <text>
        <r>
          <rPr>
            <sz val="9"/>
            <color indexed="81"/>
            <rFont val="Tahoma"/>
            <family val="2"/>
          </rPr>
          <t xml:space="preserve">
Sum eiendeler er summen av det vi har på kontoer og i kasse minus det vi skylder til andre (kreditorer)
</t>
        </r>
      </text>
    </comment>
    <comment ref="C40" authorId="0">
      <text>
        <r>
          <rPr>
            <sz val="9"/>
            <color indexed="81"/>
            <rFont val="Tahoma"/>
            <family val="2"/>
          </rPr>
          <t xml:space="preserve">
Skriv inn navn
</t>
        </r>
      </text>
    </comment>
    <comment ref="E40" authorId="0">
      <text>
        <r>
          <rPr>
            <sz val="9"/>
            <color indexed="81"/>
            <rFont val="Tahoma"/>
            <family val="2"/>
          </rPr>
          <t xml:space="preserve">
Underskrift
</t>
        </r>
      </text>
    </comment>
    <comment ref="M40" authorId="0">
      <text>
        <r>
          <rPr>
            <sz val="9"/>
            <color indexed="81"/>
            <rFont val="Tahoma"/>
            <family val="2"/>
          </rPr>
          <t xml:space="preserve">
Sett inn dato
</t>
        </r>
      </text>
    </comment>
    <comment ref="C42" authorId="0">
      <text>
        <r>
          <rPr>
            <sz val="9"/>
            <color indexed="81"/>
            <rFont val="Tahoma"/>
            <family val="2"/>
          </rPr>
          <t xml:space="preserve">
Skriv inn navn
</t>
        </r>
      </text>
    </comment>
    <comment ref="E42" authorId="0">
      <text>
        <r>
          <rPr>
            <sz val="9"/>
            <color indexed="81"/>
            <rFont val="Tahoma"/>
            <family val="2"/>
          </rPr>
          <t xml:space="preserve">
Underskrift
</t>
        </r>
      </text>
    </comment>
    <comment ref="M42" authorId="0">
      <text>
        <r>
          <rPr>
            <sz val="9"/>
            <color indexed="81"/>
            <rFont val="Tahoma"/>
            <family val="2"/>
          </rPr>
          <t xml:space="preserve">
Sett inn dato
</t>
        </r>
      </text>
    </comment>
    <comment ref="C44" authorId="0">
      <text>
        <r>
          <rPr>
            <sz val="9"/>
            <color indexed="81"/>
            <rFont val="Tahoma"/>
            <family val="2"/>
          </rPr>
          <t xml:space="preserve">
Skriv inn navn
</t>
        </r>
      </text>
    </comment>
    <comment ref="E44" authorId="0">
      <text>
        <r>
          <rPr>
            <sz val="9"/>
            <color indexed="81"/>
            <rFont val="Tahoma"/>
            <family val="2"/>
          </rPr>
          <t xml:space="preserve">
Underskrift
</t>
        </r>
      </text>
    </comment>
    <comment ref="M44" authorId="0">
      <text>
        <r>
          <rPr>
            <sz val="9"/>
            <color indexed="81"/>
            <rFont val="Tahoma"/>
            <family val="2"/>
          </rPr>
          <t xml:space="preserve">
Sett inn dato
</t>
        </r>
      </text>
    </comment>
    <comment ref="C46" authorId="0">
      <text>
        <r>
          <rPr>
            <sz val="9"/>
            <color indexed="81"/>
            <rFont val="Tahoma"/>
            <family val="2"/>
          </rPr>
          <t xml:space="preserve">
Skriv inn navn
</t>
        </r>
      </text>
    </comment>
    <comment ref="E46" authorId="0">
      <text>
        <r>
          <rPr>
            <sz val="9"/>
            <color indexed="81"/>
            <rFont val="Tahoma"/>
            <family val="2"/>
          </rPr>
          <t xml:space="preserve">
Underskrift
</t>
        </r>
      </text>
    </comment>
    <comment ref="M46" authorId="0">
      <text>
        <r>
          <rPr>
            <sz val="9"/>
            <color indexed="81"/>
            <rFont val="Tahoma"/>
            <family val="2"/>
          </rPr>
          <t xml:space="preserve">
Sett inn dato
</t>
        </r>
      </text>
    </comment>
    <comment ref="C48" authorId="0">
      <text>
        <r>
          <rPr>
            <sz val="9"/>
            <color indexed="81"/>
            <rFont val="Tahoma"/>
            <family val="2"/>
          </rPr>
          <t xml:space="preserve">
Skriv inn navn
</t>
        </r>
      </text>
    </comment>
    <comment ref="E48" authorId="0">
      <text>
        <r>
          <rPr>
            <sz val="9"/>
            <color indexed="81"/>
            <rFont val="Tahoma"/>
            <family val="2"/>
          </rPr>
          <t xml:space="preserve">
Underskrift
</t>
        </r>
      </text>
    </comment>
    <comment ref="M48" authorId="0">
      <text>
        <r>
          <rPr>
            <sz val="9"/>
            <color indexed="81"/>
            <rFont val="Tahoma"/>
            <family val="2"/>
          </rPr>
          <t xml:space="preserve">
Sett inn dato
</t>
        </r>
      </text>
    </comment>
    <comment ref="C50" authorId="0">
      <text>
        <r>
          <rPr>
            <sz val="9"/>
            <color indexed="81"/>
            <rFont val="Tahoma"/>
            <family val="2"/>
          </rPr>
          <t xml:space="preserve">
Skriv inn navn
</t>
        </r>
      </text>
    </comment>
    <comment ref="E50" authorId="0">
      <text>
        <r>
          <rPr>
            <sz val="9"/>
            <color indexed="81"/>
            <rFont val="Tahoma"/>
            <family val="2"/>
          </rPr>
          <t xml:space="preserve">
Underskrift
</t>
        </r>
      </text>
    </comment>
    <comment ref="M50" authorId="0">
      <text>
        <r>
          <rPr>
            <sz val="9"/>
            <color indexed="81"/>
            <rFont val="Tahoma"/>
            <family val="2"/>
          </rPr>
          <t xml:space="preserve">
Sett inn dato
</t>
        </r>
      </text>
    </comment>
  </commentList>
</comments>
</file>

<file path=xl/sharedStrings.xml><?xml version="1.0" encoding="utf-8"?>
<sst xmlns="http://schemas.openxmlformats.org/spreadsheetml/2006/main" count="524" uniqueCount="254">
  <si>
    <t>Kasse</t>
  </si>
  <si>
    <t>Bilag gjelder</t>
  </si>
  <si>
    <t>Debet</t>
  </si>
  <si>
    <t>Kredit</t>
  </si>
  <si>
    <t xml:space="preserve"> </t>
  </si>
  <si>
    <t>Sum</t>
  </si>
  <si>
    <t>Til utgifter</t>
  </si>
  <si>
    <t>Til inntekter</t>
  </si>
  <si>
    <t>Til eiendeler</t>
  </si>
  <si>
    <t>Til gjeld</t>
  </si>
  <si>
    <t>INNTEKTER</t>
  </si>
  <si>
    <t>UTGIFTER</t>
  </si>
  <si>
    <t>Sum inntekter</t>
  </si>
  <si>
    <t>Sum utgifter</t>
  </si>
  <si>
    <t>EIENDELER</t>
  </si>
  <si>
    <t>GJELD OG EGENKAPITAL</t>
  </si>
  <si>
    <t>Sum eiendeler</t>
  </si>
  <si>
    <t>Sted</t>
  </si>
  <si>
    <t>Kasserer</t>
  </si>
  <si>
    <t>Regnskap</t>
  </si>
  <si>
    <t>Budsjett</t>
  </si>
  <si>
    <t>Driftsresultat</t>
  </si>
  <si>
    <t>År:</t>
  </si>
  <si>
    <t>Budsjett balanse</t>
  </si>
  <si>
    <t>Dato:</t>
  </si>
  <si>
    <t>Styreleder</t>
  </si>
  <si>
    <t>for</t>
  </si>
  <si>
    <t>BALANSEREGNSKAP</t>
  </si>
  <si>
    <t>Brukskonto</t>
  </si>
  <si>
    <t>Sparekonto</t>
  </si>
  <si>
    <t>Budsjett &amp; regnskap</t>
  </si>
  <si>
    <t>BILAG nr.:</t>
  </si>
  <si>
    <t>Budsjett og Resultatregnskap</t>
  </si>
  <si>
    <t>Bankens navn:</t>
  </si>
  <si>
    <t>Konto nr.:</t>
  </si>
  <si>
    <t>Bank og kassabeholdning ved fjorårets slutt.</t>
  </si>
  <si>
    <t>Overførte fordringer</t>
  </si>
  <si>
    <t>Egenkapital fra</t>
  </si>
  <si>
    <t>Cash flow</t>
  </si>
  <si>
    <t>Totalt innestående</t>
  </si>
  <si>
    <t>Sum egenkapital</t>
  </si>
  <si>
    <t>Norsk Fosterhjemsforening Sør-Trøndelag</t>
  </si>
  <si>
    <t>Medlemskontigent refundert fra NFF</t>
  </si>
  <si>
    <t>Støtte fra NFF/sentralt</t>
  </si>
  <si>
    <t>Annen støtte</t>
  </si>
  <si>
    <t>Kurs og årsmøte</t>
  </si>
  <si>
    <t>Grasrotandel fra Norsk Tipping</t>
  </si>
  <si>
    <t>Familiesamlinger</t>
  </si>
  <si>
    <t>Andre inntekter</t>
  </si>
  <si>
    <t>Renteinntekter</t>
  </si>
  <si>
    <t>Sponsorinntekter</t>
  </si>
  <si>
    <t>Styrehonorar</t>
  </si>
  <si>
    <t>Kontorrekvisita</t>
  </si>
  <si>
    <t>Styremøter</t>
  </si>
  <si>
    <t>Regionmøter</t>
  </si>
  <si>
    <t>Kursdeltagelse</t>
  </si>
  <si>
    <t>Landsstyrem/ landsmøte</t>
  </si>
  <si>
    <t>Andre møter</t>
  </si>
  <si>
    <t>Diverse</t>
  </si>
  <si>
    <t>Bankgebyrer</t>
  </si>
  <si>
    <t>Rentekostnader</t>
  </si>
  <si>
    <t>Revisjon</t>
  </si>
  <si>
    <t>Sparebank 1</t>
  </si>
  <si>
    <t>Innbet</t>
  </si>
  <si>
    <t>Dato</t>
  </si>
  <si>
    <t>Detaljer</t>
  </si>
  <si>
    <t>4202 439 4837</t>
  </si>
  <si>
    <t>4202 439 4810</t>
  </si>
  <si>
    <t>Tilbakeført</t>
  </si>
  <si>
    <t>Inn/utbetalt kurs og årsmøte</t>
  </si>
  <si>
    <t xml:space="preserve">Ikke skriv </t>
  </si>
  <si>
    <t>Kontroll</t>
  </si>
  <si>
    <t>TOTALT INNBETALT DELTAGERKONTIGENT</t>
  </si>
  <si>
    <t>OVERFØRES AUTOMATISK TIL HOVEDBOK</t>
  </si>
  <si>
    <t>DELTAGERAVGIFT PÅ KURS OG ÅRSMØTE</t>
  </si>
  <si>
    <t xml:space="preserve">  PS: SISTE LINJE I HOVEDBOKA BLIR AUTOMASK OPPDATERT FRA DENNE SIDA</t>
  </si>
  <si>
    <t>FRITAK DELER AV DELTAGERAVGIFT</t>
  </si>
  <si>
    <t>Nestleder/sekretær</t>
  </si>
  <si>
    <t>Styremedlem</t>
  </si>
  <si>
    <t>Resultat</t>
  </si>
  <si>
    <t>Renter</t>
  </si>
  <si>
    <t>INNTEKTER/ UTGIFTER</t>
  </si>
  <si>
    <t>kontroll</t>
  </si>
  <si>
    <t>Kommune</t>
  </si>
  <si>
    <t>LINKER</t>
  </si>
  <si>
    <t>HOVEDBOK</t>
  </si>
  <si>
    <t>REGNSKAP</t>
  </si>
  <si>
    <t>ÅRSMØTEINNBET</t>
  </si>
  <si>
    <t>BUDSJETT</t>
  </si>
  <si>
    <t xml:space="preserve">REGNSKAP </t>
  </si>
  <si>
    <t>NORSK FOSTERHJEMSFORENING SØR-TRØNDELAG</t>
  </si>
  <si>
    <t>Værnes</t>
  </si>
  <si>
    <t>Bodil  og Torgeir Sørhaug</t>
  </si>
  <si>
    <t>Tr. Heim</t>
  </si>
  <si>
    <t>Lene og Jan Sørensen</t>
  </si>
  <si>
    <t>Lasse og Kim Ness Leistad</t>
  </si>
  <si>
    <t>Melhus</t>
  </si>
  <si>
    <t>Gunhild Midlyng og Jan Evjen</t>
  </si>
  <si>
    <t>Barbro Berg og Erik Thorland</t>
  </si>
  <si>
    <t>Rita og Robert Høyem</t>
  </si>
  <si>
    <t>Trine Olsen og Helge Berg</t>
  </si>
  <si>
    <t>Marlaug og Egon Ringseth</t>
  </si>
  <si>
    <t>Indre Fosen</t>
  </si>
  <si>
    <t>Marianne og Jomar Dyrendalsli</t>
  </si>
  <si>
    <t>Eva og Asbjørn Reitan</t>
  </si>
  <si>
    <t>Oppdal</t>
  </si>
  <si>
    <t>Lise og Torbjørn Bjørkeng</t>
  </si>
  <si>
    <t>Malvik</t>
  </si>
  <si>
    <t>Monika og Håvard Sørli</t>
  </si>
  <si>
    <t>Veronika og Thomas Hermansen</t>
  </si>
  <si>
    <t>Linda Høgås og Edgard Wiik</t>
  </si>
  <si>
    <t>Kari Granøyen og Morten Hermo</t>
  </si>
  <si>
    <t>Brekstad</t>
  </si>
  <si>
    <t>Tina Elisabeth Stigum Stakvik og Dag Stakvik</t>
  </si>
  <si>
    <t>Harstad</t>
  </si>
  <si>
    <t>Anita og Torben Skylstad</t>
  </si>
  <si>
    <t>Vikna</t>
  </si>
  <si>
    <t>Caroline Dutard og Odd E Mørkrid</t>
  </si>
  <si>
    <t>Orkdal</t>
  </si>
  <si>
    <t>Hilde og Stig Dalen</t>
  </si>
  <si>
    <t xml:space="preserve">Melhus </t>
  </si>
  <si>
    <t>Jorunn Frikstad og Kristian Stokke</t>
  </si>
  <si>
    <t>Ida og Hans Inge Terning</t>
  </si>
  <si>
    <t xml:space="preserve">Fosen </t>
  </si>
  <si>
    <t>Hege og Per G Røstvik Martinsen</t>
  </si>
  <si>
    <t>Oddbjørg Wilhelmsen og Kent Johnsen</t>
  </si>
  <si>
    <t>Olga Kletthammer og Per Finnsmyr</t>
  </si>
  <si>
    <t>Eva og Kjetil Strand</t>
  </si>
  <si>
    <t>Eva Skjevik</t>
  </si>
  <si>
    <t>Verdal</t>
  </si>
  <si>
    <t>Rune Skjevik</t>
  </si>
  <si>
    <t>Randi og Ronny Riise</t>
  </si>
  <si>
    <t>Surnadal</t>
  </si>
  <si>
    <t>Siv Aune og Peder Reiten</t>
  </si>
  <si>
    <t>Tone Bårdli og Gisle Herfjord</t>
  </si>
  <si>
    <t>Hilde og Geir Granøyen</t>
  </si>
  <si>
    <t>Hilde og Gunnar Okstad</t>
  </si>
  <si>
    <t>Torild og Kurt Sivertsvik</t>
  </si>
  <si>
    <t>Marie Sund Gorseth</t>
  </si>
  <si>
    <t>Annbjørg Kylling og Madelen Reirå</t>
  </si>
  <si>
    <t>Kristhild og Trond Magne Aune</t>
  </si>
  <si>
    <t>Anne Grete Stø og Jon B Østby</t>
  </si>
  <si>
    <t>Eva Franzen Kristensen og Kenneth Kristensen</t>
  </si>
  <si>
    <t>Kjersti Overvik og Frank Thomsen</t>
  </si>
  <si>
    <t>Torild og Tore Skaret</t>
  </si>
  <si>
    <t>Ragnhild Beckstrøm og Jan Løveng</t>
  </si>
  <si>
    <t>Frode Westad</t>
  </si>
  <si>
    <t>Linda og Kjell Knutsen</t>
  </si>
  <si>
    <t>Inger og Terje Skjemstad</t>
  </si>
  <si>
    <t>Lisbeth og Jon Richart Tingvold Andersen</t>
  </si>
  <si>
    <t xml:space="preserve">Nina og Raymond </t>
  </si>
  <si>
    <t>Anita Fevang</t>
  </si>
  <si>
    <t>Berit og Martin Hansen</t>
  </si>
  <si>
    <t>x</t>
  </si>
  <si>
    <t>Brit og Ole Frengen</t>
  </si>
  <si>
    <t>x -1</t>
  </si>
  <si>
    <t>Erik Bjørkly og Hege K blosberg</t>
  </si>
  <si>
    <t>Silje Frøvold og Jørn Moen</t>
  </si>
  <si>
    <t>Gunnar og Unni Hermo</t>
  </si>
  <si>
    <t>Frøya</t>
  </si>
  <si>
    <t>Gunn B Lassemo og Jarl Solligård</t>
  </si>
  <si>
    <t>Molde</t>
  </si>
  <si>
    <t>Helle og Ivar Lock Skarpsno</t>
  </si>
  <si>
    <t>x-1</t>
  </si>
  <si>
    <t>Ikke</t>
  </si>
  <si>
    <t>Styret</t>
  </si>
  <si>
    <t>Valgkomite</t>
  </si>
  <si>
    <t>Foredrag</t>
  </si>
  <si>
    <t>BUDSJETTFORSLAG 2020</t>
  </si>
  <si>
    <t>Midtre Gauldal</t>
  </si>
  <si>
    <t>Bet</t>
  </si>
  <si>
    <t>Sendt</t>
  </si>
  <si>
    <t>Norsk Tipping grasrotandel</t>
  </si>
  <si>
    <t>Oppgjør vipps loddsalg juletrefest</t>
  </si>
  <si>
    <t>Bankgebyr</t>
  </si>
  <si>
    <t>Div utlegg Nina Aasen</t>
  </si>
  <si>
    <t>Juletrefest Svebergtunet</t>
  </si>
  <si>
    <t>Innskuddsrenter</t>
  </si>
  <si>
    <t>Loddsalg juletrefest</t>
  </si>
  <si>
    <t>Gave Johanne Foss</t>
  </si>
  <si>
    <t>Blomster møteleder Årsmøte</t>
  </si>
  <si>
    <t>Innbetaling Norskfosterhjemsforening sentralt</t>
  </si>
  <si>
    <t>Prima servering av grøt julemarked Sverresborg</t>
  </si>
  <si>
    <t>Gave årsmøte Rørostweed</t>
  </si>
  <si>
    <t>Reise ørg kurs Lisbeth Tingvoll</t>
  </si>
  <si>
    <t>Styregodgjørelse 2018</t>
  </si>
  <si>
    <t>Utlegg Kjell Knutsen, Officepakke og loddbøker</t>
  </si>
  <si>
    <t>Reiseregning Lisbeth Tingvoll</t>
  </si>
  <si>
    <t>Reise Lisbeth Tingvoll</t>
  </si>
  <si>
    <t>Servering styremøte</t>
  </si>
  <si>
    <t>Utlegg Kjell Knutsen, Servering skidag Vassfjellet</t>
  </si>
  <si>
    <t>Kurs og årsmøte Røros Hotell AS</t>
  </si>
  <si>
    <t>Foredragsholder Anita Fevang</t>
  </si>
  <si>
    <t>Driftstilskudd Norsk Fosterhjemsforening</t>
  </si>
  <si>
    <t xml:space="preserve">Medlemmskontigent </t>
  </si>
  <si>
    <t>Reise orgkurs</t>
  </si>
  <si>
    <t>Reise orgkurs Hege Kroglund</t>
  </si>
  <si>
    <t>Skidag Vassfjellet</t>
  </si>
  <si>
    <t>Reise kurs Nina Aasen</t>
  </si>
  <si>
    <t>Grasrot Norsk tipping</t>
  </si>
  <si>
    <t>Bowling 1 Heggstadmoen</t>
  </si>
  <si>
    <t>Reise Nina Aasen Fosterhjemskonferansen</t>
  </si>
  <si>
    <t>Jentebølgen</t>
  </si>
  <si>
    <t>Reise Lisbeth Tingvoll Jentebølgen</t>
  </si>
  <si>
    <t>Reise Lisbeth Tingvoll Familiesamling</t>
  </si>
  <si>
    <t>Reise Frode Westad fosterhjemskonferansen</t>
  </si>
  <si>
    <t>Reise Frode Westad Orgkurs</t>
  </si>
  <si>
    <t>Blomster styremedlem</t>
  </si>
  <si>
    <t>Servering kaffepause årsmøte</t>
  </si>
  <si>
    <t>Ungdomsamling Høyt og lavt</t>
  </si>
  <si>
    <t>Sommer avslutning styret San Sebastian</t>
  </si>
  <si>
    <t>Hotell Lisbeth Tingvoll Familiesamling</t>
  </si>
  <si>
    <t>Servering Høyt og Lavt</t>
  </si>
  <si>
    <t>Revisjon 2017</t>
  </si>
  <si>
    <t>Kontor rekvisita</t>
  </si>
  <si>
    <t>T- skjorter Jentebølgen</t>
  </si>
  <si>
    <t>Reise Frode Westad Landsmøte</t>
  </si>
  <si>
    <t>Reise Lisbeth Tingvoll Landsmøte</t>
  </si>
  <si>
    <t>Reise Marie S- Gorseth Landsmøte</t>
  </si>
  <si>
    <t>Egenandel Holiday hotel Åre</t>
  </si>
  <si>
    <t>Norsk Tipping</t>
  </si>
  <si>
    <t>Støtte Ungdomsamling Oslo Renate Greve</t>
  </si>
  <si>
    <t>Reise Kjell Knutsen Landsmøte</t>
  </si>
  <si>
    <t>Kjøp av skriver Elkjøp</t>
  </si>
  <si>
    <t>Reise Lisbeth Tingvoll Styremøte</t>
  </si>
  <si>
    <t>Revisjon 2018</t>
  </si>
  <si>
    <t>Reise Hege Kroglund Landsmøte</t>
  </si>
  <si>
    <t>Mat Bufetatmøte</t>
  </si>
  <si>
    <t>Støtte Ungdomsamling Oslo Nan Skogaker</t>
  </si>
  <si>
    <t>Reise Terje Skjemstad Landsmøte</t>
  </si>
  <si>
    <t>Overført fra sparekonto</t>
  </si>
  <si>
    <t>Familiesamling Holiday Åre</t>
  </si>
  <si>
    <t>Medlemskontigent 2 og 3 kvartal</t>
  </si>
  <si>
    <t>Reisefordeling org kurs</t>
  </si>
  <si>
    <t>Hotell Org kurs</t>
  </si>
  <si>
    <t>Reise Nina Aasen Landsmøte</t>
  </si>
  <si>
    <t>Billetter til RBK kamp</t>
  </si>
  <si>
    <t>Reise Nina Aasen Rbup konferanse</t>
  </si>
  <si>
    <t>Reise Lisbeth Landsmøte</t>
  </si>
  <si>
    <t>Utlegg Kjell kontorrek</t>
  </si>
  <si>
    <t>Mat RBK kamp</t>
  </si>
  <si>
    <t>Reise Lisbeth styremøte</t>
  </si>
  <si>
    <t>Utlegg reise landsmøte Hege Kroglund</t>
  </si>
  <si>
    <t>Utlegg reise landsmøte Marie Sund- Gorseth</t>
  </si>
  <si>
    <t>Styremøte med valgkomite Tregården resturant</t>
  </si>
  <si>
    <t>Div utlegg reise landsmøte Frode Westad</t>
  </si>
  <si>
    <t>Div utlegg Nina Aasen landsmøte og billetter RBK</t>
  </si>
  <si>
    <t>Reise Lisbeth styremøte NB mangler bilag</t>
  </si>
  <si>
    <t>Mester Grønn NB mangler bilag</t>
  </si>
  <si>
    <t>Innbetaling Kurs/ årsmøte 2020 Oppdal kommune</t>
  </si>
  <si>
    <t>Innbetaling Kurs/ årsmøte 2020 Malvik kommune</t>
  </si>
  <si>
    <t>Familiesamling Sverresborg</t>
  </si>
  <si>
    <t>Innbetaling kurs/ årsmøte 2020 Melhus kommune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</si>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</sst>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6">
    <numFmt numFmtId="164" formatCode="_ &quot;kr&quot;\ * #,##0.00_ ;_ &quot;kr&quot;\ * \-#,##0.00_ ;_ &quot;kr&quot;\ * &quot;-&quot;??_ ;_ @_ "/>
    <numFmt numFmtId="165" formatCode="_(* #,##0.00_);_(* \(#,##0.00\);_(* &quot;-&quot;??_);_(@_)"/>
    <numFmt numFmtId="166" formatCode="dd/mm/yyyy;@"/>
    <numFmt numFmtId="167" formatCode="#,##0.00;[Red]#,##0.00"/>
    <numFmt numFmtId="168" formatCode="00"/>
    <numFmt numFmtId="169" formatCode="d/m/;@"/>
  </numFmts>
  <fonts count="56">
    <font>
      <sz val="10"/>
      <name val="Arial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u val="singleAccounting"/>
      <sz val="10"/>
      <name val="Times New Roman"/>
      <family val="1"/>
    </font>
    <font>
      <b/>
      <u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b/>
      <sz val="10"/>
      <color indexed="9"/>
      <name val="Arial"/>
      <family val="2"/>
    </font>
    <font>
      <sz val="14"/>
      <color indexed="17"/>
      <name val="Arial"/>
      <family val="2"/>
    </font>
    <font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u/>
      <sz val="12"/>
      <name val="Calibri"/>
      <family val="2"/>
    </font>
    <font>
      <b/>
      <sz val="14"/>
      <color indexed="9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3"/>
      <name val="Arial"/>
      <family val="2"/>
    </font>
    <font>
      <sz val="10"/>
      <color theme="0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9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/>
      <diagonal/>
    </border>
    <border>
      <left style="thin">
        <color indexed="64"/>
      </left>
      <right style="thin">
        <color indexed="55"/>
      </right>
      <top/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55"/>
      </top>
      <bottom style="hair">
        <color indexed="64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</borders>
  <cellStyleXfs count="89">
    <xf numFmtId="0" fontId="0" fillId="0" borderId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6" borderId="0" applyNumberFormat="0" applyBorder="0" applyAlignment="0" applyProtection="0"/>
    <xf numFmtId="0" fontId="38" fillId="37" borderId="73" applyNumberFormat="0" applyAlignment="0" applyProtection="0"/>
    <xf numFmtId="0" fontId="39" fillId="38" borderId="0" applyNumberFormat="0" applyBorder="0" applyAlignment="0" applyProtection="0"/>
    <xf numFmtId="0" fontId="40" fillId="0" borderId="0" applyNumberFormat="0" applyFill="0" applyBorder="0" applyAlignment="0" applyProtection="0"/>
    <xf numFmtId="0" fontId="41" fillId="39" borderId="0" applyNumberFormat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40" borderId="73" applyNumberFormat="0" applyAlignment="0" applyProtection="0"/>
    <xf numFmtId="0" fontId="44" fillId="0" borderId="74" applyNumberFormat="0" applyFill="0" applyAlignment="0" applyProtection="0"/>
    <xf numFmtId="0" fontId="45" fillId="41" borderId="75" applyNumberFormat="0" applyAlignment="0" applyProtection="0"/>
    <xf numFmtId="0" fontId="24" fillId="42" borderId="76" applyNumberFormat="0" applyFont="0" applyAlignment="0" applyProtection="0"/>
    <xf numFmtId="0" fontId="1" fillId="42" borderId="76" applyNumberFormat="0" applyFont="0" applyAlignment="0" applyProtection="0"/>
    <xf numFmtId="0" fontId="2" fillId="42" borderId="76" applyNumberFormat="0" applyFont="0" applyAlignment="0" applyProtection="0"/>
    <xf numFmtId="0" fontId="1" fillId="42" borderId="76" applyNumberFormat="0" applyFont="0" applyAlignment="0" applyProtection="0"/>
    <xf numFmtId="0" fontId="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6" fillId="43" borderId="0" applyNumberFormat="0" applyBorder="0" applyAlignment="0" applyProtection="0"/>
    <xf numFmtId="0" fontId="47" fillId="0" borderId="77" applyNumberFormat="0" applyFill="0" applyAlignment="0" applyProtection="0"/>
    <xf numFmtId="0" fontId="48" fillId="0" borderId="78" applyNumberFormat="0" applyFill="0" applyAlignment="0" applyProtection="0"/>
    <xf numFmtId="0" fontId="49" fillId="0" borderId="79" applyNumberFormat="0" applyFill="0" applyAlignment="0" applyProtection="0"/>
    <xf numFmtId="0" fontId="49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80" applyNumberFormat="0" applyFill="0" applyAlignment="0" applyProtection="0"/>
    <xf numFmtId="165" fontId="3" fillId="0" borderId="0" applyFont="0" applyFill="0" applyBorder="0" applyAlignment="0" applyProtection="0"/>
    <xf numFmtId="0" fontId="52" fillId="37" borderId="81" applyNumberFormat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37" fillId="46" borderId="0" applyNumberFormat="0" applyBorder="0" applyAlignment="0" applyProtection="0"/>
    <xf numFmtId="0" fontId="37" fillId="47" borderId="0" applyNumberFormat="0" applyBorder="0" applyAlignment="0" applyProtection="0"/>
    <xf numFmtId="0" fontId="37" fillId="48" borderId="0" applyNumberFormat="0" applyBorder="0" applyAlignment="0" applyProtection="0"/>
    <xf numFmtId="0" fontId="37" fillId="49" borderId="0" applyNumberFormat="0" applyBorder="0" applyAlignment="0" applyProtection="0"/>
    <xf numFmtId="0" fontId="53" fillId="0" borderId="0" applyNumberFormat="0" applyFill="0" applyBorder="0" applyAlignment="0" applyProtection="0"/>
  </cellStyleXfs>
  <cellXfs count="482">
    <xf numFmtId="0" fontId="0" fillId="0" borderId="0" xfId="0"/>
    <xf numFmtId="4" fontId="0" fillId="2" borderId="1" xfId="0" applyNumberFormat="1" applyFill="1" applyBorder="1"/>
    <xf numFmtId="4" fontId="3" fillId="0" borderId="2" xfId="0" applyNumberFormat="1" applyFont="1" applyBorder="1" applyProtection="1">
      <protection locked="0"/>
    </xf>
    <xf numFmtId="4" fontId="0" fillId="3" borderId="3" xfId="0" applyNumberFormat="1" applyFill="1" applyBorder="1"/>
    <xf numFmtId="4" fontId="0" fillId="4" borderId="1" xfId="0" applyNumberFormat="1" applyFill="1" applyBorder="1"/>
    <xf numFmtId="4" fontId="0" fillId="5" borderId="1" xfId="0" applyNumberFormat="1" applyFill="1" applyBorder="1"/>
    <xf numFmtId="4" fontId="3" fillId="0" borderId="4" xfId="0" applyNumberFormat="1" applyFont="1" applyBorder="1" applyProtection="1">
      <protection locked="0"/>
    </xf>
    <xf numFmtId="4" fontId="0" fillId="3" borderId="5" xfId="0" applyNumberFormat="1" applyFill="1" applyBorder="1"/>
    <xf numFmtId="4" fontId="0" fillId="4" borderId="6" xfId="0" applyNumberFormat="1" applyFill="1" applyBorder="1"/>
    <xf numFmtId="4" fontId="0" fillId="2" borderId="6" xfId="0" applyNumberFormat="1" applyFill="1" applyBorder="1"/>
    <xf numFmtId="4" fontId="0" fillId="5" borderId="6" xfId="0" applyNumberFormat="1" applyFill="1" applyBorder="1"/>
    <xf numFmtId="4" fontId="3" fillId="0" borderId="0" xfId="0" applyNumberFormat="1" applyFont="1"/>
    <xf numFmtId="0" fontId="18" fillId="0" borderId="0" xfId="0" applyFont="1"/>
    <xf numFmtId="0" fontId="16" fillId="0" borderId="0" xfId="0" applyFont="1"/>
    <xf numFmtId="0" fontId="20" fillId="0" borderId="0" xfId="0" applyFont="1"/>
    <xf numFmtId="0" fontId="12" fillId="0" borderId="0" xfId="0" applyFont="1"/>
    <xf numFmtId="4" fontId="4" fillId="4" borderId="0" xfId="0" applyNumberFormat="1" applyFont="1" applyFill="1" applyAlignment="1">
      <alignment horizontal="center"/>
    </xf>
    <xf numFmtId="4" fontId="8" fillId="4" borderId="0" xfId="0" applyNumberFormat="1" applyFont="1" applyFill="1"/>
    <xf numFmtId="4" fontId="8" fillId="4" borderId="7" xfId="0" applyNumberFormat="1" applyFont="1" applyFill="1" applyBorder="1"/>
    <xf numFmtId="4" fontId="9" fillId="4" borderId="0" xfId="0" applyNumberFormat="1" applyFont="1" applyFill="1"/>
    <xf numFmtId="4" fontId="16" fillId="4" borderId="0" xfId="0" applyNumberFormat="1" applyFont="1" applyFill="1"/>
    <xf numFmtId="4" fontId="20" fillId="4" borderId="0" xfId="0" applyNumberFormat="1" applyFont="1" applyFill="1"/>
    <xf numFmtId="4" fontId="12" fillId="4" borderId="0" xfId="0" applyNumberFormat="1" applyFont="1" applyFill="1"/>
    <xf numFmtId="4" fontId="13" fillId="6" borderId="8" xfId="0" applyNumberFormat="1" applyFont="1" applyFill="1" applyBorder="1" applyAlignment="1">
      <alignment horizontal="center" wrapText="1"/>
    </xf>
    <xf numFmtId="1" fontId="22" fillId="6" borderId="9" xfId="0" applyNumberFormat="1" applyFont="1" applyFill="1" applyBorder="1" applyAlignment="1">
      <alignment horizontal="center"/>
    </xf>
    <xf numFmtId="1" fontId="22" fillId="6" borderId="2" xfId="0" applyNumberFormat="1" applyFont="1" applyFill="1" applyBorder="1" applyAlignment="1">
      <alignment horizontal="center"/>
    </xf>
    <xf numFmtId="4" fontId="22" fillId="4" borderId="0" xfId="0" applyNumberFormat="1" applyFont="1" applyFill="1"/>
    <xf numFmtId="4" fontId="13" fillId="4" borderId="0" xfId="0" applyNumberFormat="1" applyFont="1" applyFill="1"/>
    <xf numFmtId="0" fontId="3" fillId="0" borderId="0" xfId="0" applyFont="1"/>
    <xf numFmtId="167" fontId="0" fillId="0" borderId="4" xfId="0" applyNumberFormat="1" applyBorder="1" applyProtection="1">
      <protection locked="0"/>
    </xf>
    <xf numFmtId="167" fontId="0" fillId="0" borderId="2" xfId="0" applyNumberFormat="1" applyBorder="1" applyProtection="1">
      <protection locked="0"/>
    </xf>
    <xf numFmtId="4" fontId="0" fillId="3" borderId="7" xfId="0" applyNumberFormat="1" applyFill="1" applyBorder="1"/>
    <xf numFmtId="4" fontId="0" fillId="4" borderId="10" xfId="0" applyNumberFormat="1" applyFill="1" applyBorder="1"/>
    <xf numFmtId="4" fontId="0" fillId="2" borderId="10" xfId="0" applyNumberFormat="1" applyFill="1" applyBorder="1"/>
    <xf numFmtId="4" fontId="0" fillId="5" borderId="10" xfId="0" applyNumberFormat="1" applyFill="1" applyBorder="1"/>
    <xf numFmtId="4" fontId="13" fillId="4" borderId="11" xfId="0" applyNumberFormat="1" applyFont="1" applyFill="1" applyBorder="1"/>
    <xf numFmtId="1" fontId="13" fillId="4" borderId="12" xfId="0" applyNumberFormat="1" applyFont="1" applyFill="1" applyBorder="1" applyAlignment="1">
      <alignment horizontal="left"/>
    </xf>
    <xf numFmtId="0" fontId="18" fillId="4" borderId="0" xfId="0" applyFont="1" applyFill="1"/>
    <xf numFmtId="4" fontId="21" fillId="4" borderId="0" xfId="0" applyNumberFormat="1" applyFont="1" applyFill="1"/>
    <xf numFmtId="4" fontId="17" fillId="4" borderId="0" xfId="0" applyNumberFormat="1" applyFont="1" applyFill="1"/>
    <xf numFmtId="0" fontId="0" fillId="4" borderId="0" xfId="0" applyFill="1"/>
    <xf numFmtId="0" fontId="16" fillId="4" borderId="0" xfId="0" applyFont="1" applyFill="1"/>
    <xf numFmtId="0" fontId="20" fillId="4" borderId="0" xfId="0" applyFont="1" applyFill="1"/>
    <xf numFmtId="0" fontId="12" fillId="4" borderId="0" xfId="0" applyFont="1" applyFill="1"/>
    <xf numFmtId="4" fontId="13" fillId="6" borderId="13" xfId="0" applyNumberFormat="1" applyFont="1" applyFill="1" applyBorder="1" applyAlignment="1">
      <alignment horizontal="center" wrapText="1"/>
    </xf>
    <xf numFmtId="4" fontId="22" fillId="7" borderId="14" xfId="0" applyNumberFormat="1" applyFont="1" applyFill="1" applyBorder="1"/>
    <xf numFmtId="4" fontId="17" fillId="4" borderId="0" xfId="0" applyNumberFormat="1" applyFont="1" applyFill="1" applyAlignment="1">
      <alignment horizontal="center"/>
    </xf>
    <xf numFmtId="4" fontId="3" fillId="8" borderId="2" xfId="0" applyNumberFormat="1" applyFont="1" applyFill="1" applyBorder="1"/>
    <xf numFmtId="4" fontId="3" fillId="8" borderId="15" xfId="0" applyNumberFormat="1" applyFont="1" applyFill="1" applyBorder="1"/>
    <xf numFmtId="4" fontId="3" fillId="8" borderId="4" xfId="0" applyNumberFormat="1" applyFont="1" applyFill="1" applyBorder="1"/>
    <xf numFmtId="4" fontId="22" fillId="9" borderId="14" xfId="0" applyNumberFormat="1" applyFont="1" applyFill="1" applyBorder="1"/>
    <xf numFmtId="4" fontId="21" fillId="4" borderId="0" xfId="0" applyNumberFormat="1" applyFont="1" applyFill="1" applyAlignment="1">
      <alignment horizontal="right"/>
    </xf>
    <xf numFmtId="4" fontId="13" fillId="10" borderId="9" xfId="0" applyNumberFormat="1" applyFont="1" applyFill="1" applyBorder="1" applyAlignment="1">
      <alignment horizontal="center" wrapText="1"/>
    </xf>
    <xf numFmtId="4" fontId="13" fillId="10" borderId="8" xfId="0" applyNumberFormat="1" applyFont="1" applyFill="1" applyBorder="1" applyAlignment="1">
      <alignment horizontal="center" wrapText="1"/>
    </xf>
    <xf numFmtId="1" fontId="22" fillId="10" borderId="9" xfId="0" applyNumberFormat="1" applyFont="1" applyFill="1" applyBorder="1" applyAlignment="1">
      <alignment horizontal="center"/>
    </xf>
    <xf numFmtId="165" fontId="3" fillId="0" borderId="0" xfId="80"/>
    <xf numFmtId="4" fontId="8" fillId="0" borderId="4" xfId="0" applyNumberFormat="1" applyFont="1" applyBorder="1" applyProtection="1">
      <protection locked="0"/>
    </xf>
    <xf numFmtId="1" fontId="22" fillId="10" borderId="16" xfId="0" applyNumberFormat="1" applyFont="1" applyFill="1" applyBorder="1" applyAlignment="1">
      <alignment horizontal="center"/>
    </xf>
    <xf numFmtId="4" fontId="16" fillId="4" borderId="17" xfId="0" applyNumberFormat="1" applyFont="1" applyFill="1" applyBorder="1" applyAlignment="1">
      <alignment horizontal="center"/>
    </xf>
    <xf numFmtId="4" fontId="16" fillId="4" borderId="0" xfId="0" applyNumberFormat="1" applyFont="1" applyFill="1" applyAlignment="1">
      <alignment horizontal="center"/>
    </xf>
    <xf numFmtId="4" fontId="16" fillId="4" borderId="2" xfId="0" applyNumberFormat="1" applyFont="1" applyFill="1" applyBorder="1" applyAlignment="1">
      <alignment horizontal="center"/>
    </xf>
    <xf numFmtId="164" fontId="13" fillId="10" borderId="18" xfId="0" applyNumberFormat="1" applyFont="1" applyFill="1" applyBorder="1"/>
    <xf numFmtId="1" fontId="17" fillId="4" borderId="10" xfId="0" applyNumberFormat="1" applyFont="1" applyFill="1" applyBorder="1" applyAlignment="1">
      <alignment wrapText="1"/>
    </xf>
    <xf numFmtId="4" fontId="9" fillId="4" borderId="8" xfId="0" applyNumberFormat="1" applyFont="1" applyFill="1" applyBorder="1"/>
    <xf numFmtId="4" fontId="9" fillId="8" borderId="9" xfId="0" applyNumberFormat="1" applyFont="1" applyFill="1" applyBorder="1"/>
    <xf numFmtId="4" fontId="9" fillId="8" borderId="2" xfId="0" applyNumberFormat="1" applyFont="1" applyFill="1" applyBorder="1"/>
    <xf numFmtId="4" fontId="10" fillId="6" borderId="19" xfId="0" applyNumberFormat="1" applyFont="1" applyFill="1" applyBorder="1" applyAlignment="1">
      <alignment horizontal="left" vertical="center"/>
    </xf>
    <xf numFmtId="4" fontId="10" fillId="6" borderId="20" xfId="0" applyNumberFormat="1" applyFont="1" applyFill="1" applyBorder="1" applyAlignment="1">
      <alignment horizontal="left" vertical="center"/>
    </xf>
    <xf numFmtId="4" fontId="9" fillId="6" borderId="20" xfId="0" applyNumberFormat="1" applyFont="1" applyFill="1" applyBorder="1" applyAlignment="1">
      <alignment horizontal="left" vertical="center"/>
    </xf>
    <xf numFmtId="49" fontId="9" fillId="0" borderId="16" xfId="0" applyNumberFormat="1" applyFont="1" applyBorder="1" applyProtection="1">
      <protection locked="0"/>
    </xf>
    <xf numFmtId="49" fontId="9" fillId="0" borderId="3" xfId="0" applyNumberFormat="1" applyFont="1" applyBorder="1" applyProtection="1">
      <protection locked="0"/>
    </xf>
    <xf numFmtId="0" fontId="3" fillId="0" borderId="21" xfId="0" applyFont="1" applyBorder="1" applyAlignment="1">
      <alignment horizontal="center"/>
    </xf>
    <xf numFmtId="168" fontId="0" fillId="2" borderId="22" xfId="0" applyNumberFormat="1" applyFill="1" applyBorder="1" applyAlignment="1">
      <alignment horizontal="center"/>
    </xf>
    <xf numFmtId="168" fontId="0" fillId="5" borderId="22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" fontId="13" fillId="4" borderId="0" xfId="0" applyNumberFormat="1" applyFont="1" applyFill="1" applyAlignment="1">
      <alignment horizontal="left"/>
    </xf>
    <xf numFmtId="166" fontId="0" fillId="3" borderId="7" xfId="0" applyNumberFormat="1" applyFill="1" applyBorder="1" applyAlignment="1">
      <alignment horizontal="center"/>
    </xf>
    <xf numFmtId="166" fontId="0" fillId="4" borderId="10" xfId="0" applyNumberFormat="1" applyFill="1" applyBorder="1" applyAlignment="1">
      <alignment horizontal="center"/>
    </xf>
    <xf numFmtId="0" fontId="8" fillId="0" borderId="23" xfId="0" applyFont="1" applyBorder="1" applyAlignment="1" applyProtection="1">
      <alignment horizontal="center"/>
      <protection locked="0"/>
    </xf>
    <xf numFmtId="0" fontId="8" fillId="0" borderId="0" xfId="0" applyFont="1"/>
    <xf numFmtId="0" fontId="4" fillId="0" borderId="0" xfId="0" applyFont="1"/>
    <xf numFmtId="0" fontId="4" fillId="0" borderId="14" xfId="0" applyFont="1" applyBorder="1"/>
    <xf numFmtId="4" fontId="4" fillId="0" borderId="14" xfId="0" applyNumberFormat="1" applyFont="1" applyBorder="1"/>
    <xf numFmtId="4" fontId="5" fillId="0" borderId="4" xfId="67" applyNumberFormat="1" applyFont="1" applyBorder="1" applyProtection="1">
      <protection locked="0"/>
    </xf>
    <xf numFmtId="167" fontId="8" fillId="0" borderId="2" xfId="0" applyNumberFormat="1" applyFont="1" applyBorder="1" applyProtection="1">
      <protection locked="0"/>
    </xf>
    <xf numFmtId="164" fontId="13" fillId="9" borderId="18" xfId="0" applyNumberFormat="1" applyFont="1" applyFill="1" applyBorder="1"/>
    <xf numFmtId="4" fontId="3" fillId="8" borderId="0" xfId="0" applyNumberFormat="1" applyFont="1" applyFill="1"/>
    <xf numFmtId="167" fontId="0" fillId="0" borderId="0" xfId="0" applyNumberFormat="1" applyProtection="1">
      <protection locked="0"/>
    </xf>
    <xf numFmtId="167" fontId="8" fillId="0" borderId="0" xfId="0" applyNumberFormat="1" applyFont="1" applyProtection="1">
      <protection locked="0"/>
    </xf>
    <xf numFmtId="4" fontId="3" fillId="8" borderId="24" xfId="0" applyNumberFormat="1" applyFont="1" applyFill="1" applyBorder="1"/>
    <xf numFmtId="167" fontId="0" fillId="0" borderId="24" xfId="0" applyNumberFormat="1" applyBorder="1" applyProtection="1">
      <protection locked="0"/>
    </xf>
    <xf numFmtId="167" fontId="8" fillId="0" borderId="24" xfId="0" applyNumberFormat="1" applyFont="1" applyBorder="1" applyProtection="1">
      <protection locked="0"/>
    </xf>
    <xf numFmtId="4" fontId="0" fillId="3" borderId="25" xfId="0" applyNumberFormat="1" applyFill="1" applyBorder="1"/>
    <xf numFmtId="4" fontId="0" fillId="4" borderId="26" xfId="0" applyNumberFormat="1" applyFill="1" applyBorder="1"/>
    <xf numFmtId="4" fontId="0" fillId="2" borderId="26" xfId="0" applyNumberFormat="1" applyFill="1" applyBorder="1"/>
    <xf numFmtId="4" fontId="0" fillId="5" borderId="26" xfId="0" applyNumberFormat="1" applyFill="1" applyBorder="1"/>
    <xf numFmtId="4" fontId="8" fillId="0" borderId="0" xfId="0" applyNumberFormat="1" applyFont="1"/>
    <xf numFmtId="4" fontId="23" fillId="4" borderId="10" xfId="0" applyNumberFormat="1" applyFont="1" applyFill="1" applyBorder="1"/>
    <xf numFmtId="1" fontId="18" fillId="4" borderId="10" xfId="0" applyNumberFormat="1" applyFont="1" applyFill="1" applyBorder="1" applyAlignment="1">
      <alignment horizontal="center"/>
    </xf>
    <xf numFmtId="4" fontId="18" fillId="4" borderId="10" xfId="0" applyNumberFormat="1" applyFont="1" applyFill="1" applyBorder="1"/>
    <xf numFmtId="164" fontId="13" fillId="10" borderId="27" xfId="0" applyNumberFormat="1" applyFont="1" applyFill="1" applyBorder="1"/>
    <xf numFmtId="0" fontId="3" fillId="9" borderId="0" xfId="0" applyFont="1" applyFill="1"/>
    <xf numFmtId="4" fontId="6" fillId="0" borderId="15" xfId="0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>
      <alignment horizontal="center"/>
    </xf>
    <xf numFmtId="0" fontId="8" fillId="3" borderId="23" xfId="0" applyFont="1" applyFill="1" applyBorder="1" applyAlignment="1" applyProtection="1">
      <alignment horizontal="center"/>
      <protection locked="0"/>
    </xf>
    <xf numFmtId="167" fontId="0" fillId="3" borderId="4" xfId="0" applyNumberFormat="1" applyFill="1" applyBorder="1" applyProtection="1">
      <protection locked="0"/>
    </xf>
    <xf numFmtId="167" fontId="8" fillId="3" borderId="2" xfId="0" applyNumberFormat="1" applyFont="1" applyFill="1" applyBorder="1" applyProtection="1">
      <protection locked="0"/>
    </xf>
    <xf numFmtId="167" fontId="0" fillId="3" borderId="2" xfId="0" applyNumberFormat="1" applyFill="1" applyBorder="1" applyProtection="1">
      <protection locked="0"/>
    </xf>
    <xf numFmtId="4" fontId="3" fillId="3" borderId="4" xfId="0" applyNumberFormat="1" applyFont="1" applyFill="1" applyBorder="1" applyProtection="1">
      <protection locked="0"/>
    </xf>
    <xf numFmtId="4" fontId="3" fillId="3" borderId="2" xfId="0" applyNumberFormat="1" applyFont="1" applyFill="1" applyBorder="1" applyProtection="1">
      <protection locked="0"/>
    </xf>
    <xf numFmtId="4" fontId="8" fillId="3" borderId="4" xfId="0" applyNumberFormat="1" applyFont="1" applyFill="1" applyBorder="1" applyProtection="1">
      <protection locked="0"/>
    </xf>
    <xf numFmtId="167" fontId="0" fillId="3" borderId="24" xfId="0" applyNumberFormat="1" applyFill="1" applyBorder="1" applyProtection="1">
      <protection locked="0"/>
    </xf>
    <xf numFmtId="167" fontId="0" fillId="3" borderId="0" xfId="0" applyNumberFormat="1" applyFill="1" applyProtection="1">
      <protection locked="0"/>
    </xf>
    <xf numFmtId="0" fontId="18" fillId="0" borderId="28" xfId="0" applyFont="1" applyBorder="1"/>
    <xf numFmtId="0" fontId="18" fillId="4" borderId="29" xfId="0" applyFont="1" applyFill="1" applyBorder="1"/>
    <xf numFmtId="0" fontId="12" fillId="9" borderId="28" xfId="0" applyFont="1" applyFill="1" applyBorder="1" applyAlignment="1">
      <alignment horizontal="center"/>
    </xf>
    <xf numFmtId="4" fontId="7" fillId="9" borderId="30" xfId="0" applyNumberFormat="1" applyFont="1" applyFill="1" applyBorder="1"/>
    <xf numFmtId="0" fontId="8" fillId="0" borderId="31" xfId="0" applyFont="1" applyBorder="1" applyAlignment="1">
      <alignment horizontal="center"/>
    </xf>
    <xf numFmtId="0" fontId="37" fillId="11" borderId="32" xfId="84" applyFill="1" applyBorder="1"/>
    <xf numFmtId="0" fontId="37" fillId="11" borderId="32" xfId="84" applyFill="1" applyBorder="1" applyAlignment="1">
      <alignment horizontal="center"/>
    </xf>
    <xf numFmtId="0" fontId="0" fillId="12" borderId="0" xfId="0" applyFill="1"/>
    <xf numFmtId="0" fontId="0" fillId="12" borderId="0" xfId="0" applyFill="1" applyAlignment="1">
      <alignment horizontal="center"/>
    </xf>
    <xf numFmtId="0" fontId="8" fillId="0" borderId="14" xfId="0" applyFont="1" applyBorder="1"/>
    <xf numFmtId="0" fontId="8" fillId="0" borderId="1" xfId="0" applyFont="1" applyBorder="1"/>
    <xf numFmtId="0" fontId="25" fillId="0" borderId="33" xfId="68" applyFont="1" applyBorder="1"/>
    <xf numFmtId="0" fontId="8" fillId="0" borderId="34" xfId="0" applyFont="1" applyBorder="1"/>
    <xf numFmtId="0" fontId="8" fillId="0" borderId="35" xfId="0" applyFont="1" applyBorder="1" applyAlignment="1">
      <alignment horizontal="center"/>
    </xf>
    <xf numFmtId="0" fontId="8" fillId="0" borderId="36" xfId="0" applyFont="1" applyBorder="1"/>
    <xf numFmtId="2" fontId="8" fillId="0" borderId="0" xfId="0" applyNumberFormat="1" applyFont="1"/>
    <xf numFmtId="0" fontId="8" fillId="0" borderId="37" xfId="0" applyFont="1" applyBorder="1"/>
    <xf numFmtId="0" fontId="8" fillId="0" borderId="38" xfId="0" applyFont="1" applyBorder="1"/>
    <xf numFmtId="0" fontId="8" fillId="0" borderId="39" xfId="0" applyFont="1" applyBorder="1" applyAlignment="1">
      <alignment horizontal="center"/>
    </xf>
    <xf numFmtId="0" fontId="25" fillId="0" borderId="0" xfId="68" applyFont="1"/>
    <xf numFmtId="1" fontId="13" fillId="4" borderId="14" xfId="0" applyNumberFormat="1" applyFont="1" applyFill="1" applyBorder="1" applyAlignment="1">
      <alignment horizontal="center"/>
    </xf>
    <xf numFmtId="164" fontId="16" fillId="12" borderId="8" xfId="0" applyNumberFormat="1" applyFont="1" applyFill="1" applyBorder="1"/>
    <xf numFmtId="0" fontId="16" fillId="4" borderId="0" xfId="0" applyFont="1" applyFill="1" applyAlignment="1">
      <alignment horizontal="center"/>
    </xf>
    <xf numFmtId="3" fontId="16" fillId="4" borderId="0" xfId="0" applyNumberFormat="1" applyFont="1" applyFill="1" applyAlignment="1">
      <alignment horizontal="center"/>
    </xf>
    <xf numFmtId="4" fontId="7" fillId="9" borderId="28" xfId="0" applyNumberFormat="1" applyFont="1" applyFill="1" applyBorder="1" applyAlignment="1">
      <alignment horizontal="center"/>
    </xf>
    <xf numFmtId="4" fontId="13" fillId="0" borderId="0" xfId="0" applyNumberFormat="1" applyFont="1" applyAlignment="1">
      <alignment horizontal="center" wrapText="1"/>
    </xf>
    <xf numFmtId="1" fontId="22" fillId="0" borderId="0" xfId="0" applyNumberFormat="1" applyFont="1" applyAlignment="1">
      <alignment horizontal="center"/>
    </xf>
    <xf numFmtId="164" fontId="16" fillId="0" borderId="0" xfId="0" applyNumberFormat="1" applyFont="1" applyProtection="1">
      <protection locked="0"/>
    </xf>
    <xf numFmtId="164" fontId="13" fillId="0" borderId="0" xfId="0" applyNumberFormat="1" applyFont="1"/>
    <xf numFmtId="4" fontId="9" fillId="0" borderId="0" xfId="0" applyNumberFormat="1" applyFont="1"/>
    <xf numFmtId="4" fontId="22" fillId="0" borderId="0" xfId="0" applyNumberFormat="1" applyFont="1"/>
    <xf numFmtId="4" fontId="9" fillId="4" borderId="40" xfId="0" applyNumberFormat="1" applyFont="1" applyFill="1" applyBorder="1"/>
    <xf numFmtId="4" fontId="9" fillId="4" borderId="7" xfId="0" applyNumberFormat="1" applyFont="1" applyFill="1" applyBorder="1"/>
    <xf numFmtId="1" fontId="22" fillId="10" borderId="14" xfId="0" applyNumberFormat="1" applyFont="1" applyFill="1" applyBorder="1" applyAlignment="1">
      <alignment horizontal="center"/>
    </xf>
    <xf numFmtId="1" fontId="16" fillId="0" borderId="23" xfId="0" applyNumberFormat="1" applyFont="1" applyBorder="1" applyAlignment="1">
      <alignment horizontal="center" vertical="center"/>
    </xf>
    <xf numFmtId="4" fontId="22" fillId="13" borderId="17" xfId="0" applyNumberFormat="1" applyFont="1" applyFill="1" applyBorder="1"/>
    <xf numFmtId="4" fontId="22" fillId="13" borderId="2" xfId="0" applyNumberFormat="1" applyFont="1" applyFill="1" applyBorder="1"/>
    <xf numFmtId="4" fontId="4" fillId="13" borderId="17" xfId="0" applyNumberFormat="1" applyFont="1" applyFill="1" applyBorder="1" applyAlignment="1">
      <alignment horizontal="center"/>
    </xf>
    <xf numFmtId="4" fontId="4" fillId="13" borderId="2" xfId="0" applyNumberFormat="1" applyFont="1" applyFill="1" applyBorder="1" applyAlignment="1">
      <alignment horizontal="center"/>
    </xf>
    <xf numFmtId="0" fontId="27" fillId="11" borderId="0" xfId="0" applyFont="1" applyFill="1" applyAlignment="1">
      <alignment horizontal="center" wrapText="1"/>
    </xf>
    <xf numFmtId="169" fontId="25" fillId="0" borderId="41" xfId="68" applyNumberFormat="1" applyFont="1" applyBorder="1" applyAlignment="1">
      <alignment horizontal="center"/>
    </xf>
    <xf numFmtId="0" fontId="4" fillId="12" borderId="0" xfId="0" applyFont="1" applyFill="1"/>
    <xf numFmtId="0" fontId="8" fillId="0" borderId="0" xfId="0" applyFont="1" applyAlignment="1">
      <alignment horizontal="center"/>
    </xf>
    <xf numFmtId="0" fontId="37" fillId="0" borderId="43" xfId="84" applyFill="1" applyBorder="1"/>
    <xf numFmtId="0" fontId="37" fillId="11" borderId="44" xfId="84" applyFill="1" applyBorder="1"/>
    <xf numFmtId="0" fontId="4" fillId="42" borderId="0" xfId="63" applyFont="1" applyBorder="1" applyAlignment="1">
      <alignment horizontal="center" textRotation="90" wrapText="1"/>
    </xf>
    <xf numFmtId="166" fontId="22" fillId="8" borderId="0" xfId="0" applyNumberFormat="1" applyFont="1" applyFill="1" applyAlignment="1">
      <alignment horizontal="right"/>
    </xf>
    <xf numFmtId="166" fontId="7" fillId="8" borderId="17" xfId="0" applyNumberFormat="1" applyFont="1" applyFill="1" applyBorder="1" applyAlignment="1">
      <alignment horizontal="right"/>
    </xf>
    <xf numFmtId="166" fontId="22" fillId="8" borderId="7" xfId="0" applyNumberFormat="1" applyFont="1" applyFill="1" applyBorder="1" applyAlignment="1">
      <alignment horizontal="right"/>
    </xf>
    <xf numFmtId="166" fontId="4" fillId="8" borderId="20" xfId="0" applyNumberFormat="1" applyFont="1" applyFill="1" applyBorder="1" applyAlignment="1">
      <alignment horizontal="right"/>
    </xf>
    <xf numFmtId="166" fontId="8" fillId="8" borderId="45" xfId="0" applyNumberFormat="1" applyFont="1" applyFill="1" applyBorder="1" applyAlignment="1">
      <alignment horizontal="right"/>
    </xf>
    <xf numFmtId="166" fontId="8" fillId="8" borderId="4" xfId="0" applyNumberFormat="1" applyFont="1" applyFill="1" applyBorder="1" applyAlignment="1">
      <alignment horizontal="right"/>
    </xf>
    <xf numFmtId="169" fontId="0" fillId="0" borderId="4" xfId="0" applyNumberFormat="1" applyBorder="1" applyAlignment="1" applyProtection="1">
      <alignment horizontal="right"/>
      <protection locked="0"/>
    </xf>
    <xf numFmtId="166" fontId="8" fillId="3" borderId="4" xfId="0" applyNumberFormat="1" applyFont="1" applyFill="1" applyBorder="1" applyAlignment="1" applyProtection="1">
      <alignment horizontal="right"/>
      <protection locked="0"/>
    </xf>
    <xf numFmtId="166" fontId="8" fillId="0" borderId="46" xfId="0" applyNumberFormat="1" applyFont="1" applyBorder="1" applyAlignment="1">
      <alignment horizontal="right"/>
    </xf>
    <xf numFmtId="166" fontId="0" fillId="3" borderId="7" xfId="0" applyNumberFormat="1" applyFill="1" applyBorder="1" applyAlignment="1">
      <alignment horizontal="right"/>
    </xf>
    <xf numFmtId="166" fontId="0" fillId="4" borderId="10" xfId="0" applyNumberFormat="1" applyFill="1" applyBorder="1" applyAlignment="1">
      <alignment horizontal="right"/>
    </xf>
    <xf numFmtId="166" fontId="0" fillId="2" borderId="10" xfId="0" applyNumberFormat="1" applyFill="1" applyBorder="1" applyAlignment="1">
      <alignment horizontal="right"/>
    </xf>
    <xf numFmtId="166" fontId="0" fillId="5" borderId="10" xfId="0" applyNumberFormat="1" applyFill="1" applyBorder="1" applyAlignment="1">
      <alignment horizontal="right"/>
    </xf>
    <xf numFmtId="166" fontId="3" fillId="0" borderId="0" xfId="0" applyNumberFormat="1" applyFont="1" applyAlignment="1">
      <alignment horizontal="right"/>
    </xf>
    <xf numFmtId="1" fontId="8" fillId="0" borderId="23" xfId="0" applyNumberFormat="1" applyFont="1" applyBorder="1" applyAlignment="1">
      <alignment horizontal="center" vertical="center"/>
    </xf>
    <xf numFmtId="4" fontId="19" fillId="4" borderId="0" xfId="0" applyNumberFormat="1" applyFont="1" applyFill="1" applyAlignment="1">
      <alignment horizontal="center"/>
    </xf>
    <xf numFmtId="164" fontId="20" fillId="4" borderId="0" xfId="0" applyNumberFormat="1" applyFont="1" applyFill="1"/>
    <xf numFmtId="164" fontId="16" fillId="9" borderId="14" xfId="0" applyNumberFormat="1" applyFont="1" applyFill="1" applyBorder="1"/>
    <xf numFmtId="164" fontId="16" fillId="0" borderId="14" xfId="0" applyNumberFormat="1" applyFont="1" applyBorder="1" applyProtection="1">
      <protection locked="0"/>
    </xf>
    <xf numFmtId="164" fontId="16" fillId="10" borderId="14" xfId="0" applyNumberFormat="1" applyFont="1" applyFill="1" applyBorder="1" applyProtection="1">
      <protection locked="0"/>
    </xf>
    <xf numFmtId="164" fontId="16" fillId="8" borderId="14" xfId="0" applyNumberFormat="1" applyFont="1" applyFill="1" applyBorder="1"/>
    <xf numFmtId="164" fontId="13" fillId="10" borderId="14" xfId="0" applyNumberFormat="1" applyFont="1" applyFill="1" applyBorder="1"/>
    <xf numFmtId="164" fontId="16" fillId="9" borderId="14" xfId="0" applyNumberFormat="1" applyFont="1" applyFill="1" applyBorder="1" applyProtection="1">
      <protection locked="0"/>
    </xf>
    <xf numFmtId="4" fontId="16" fillId="9" borderId="14" xfId="0" applyNumberFormat="1" applyFont="1" applyFill="1" applyBorder="1" applyAlignment="1">
      <alignment horizontal="left"/>
    </xf>
    <xf numFmtId="0" fontId="12" fillId="4" borderId="1" xfId="0" applyFont="1" applyFill="1" applyBorder="1"/>
    <xf numFmtId="1" fontId="18" fillId="4" borderId="10" xfId="0" applyNumberFormat="1" applyFont="1" applyFill="1" applyBorder="1" applyAlignment="1">
      <alignment horizontal="right" wrapText="1"/>
    </xf>
    <xf numFmtId="0" fontId="16" fillId="6" borderId="20" xfId="0" applyFont="1" applyFill="1" applyBorder="1"/>
    <xf numFmtId="0" fontId="16" fillId="6" borderId="13" xfId="0" applyFont="1" applyFill="1" applyBorder="1"/>
    <xf numFmtId="49" fontId="12" fillId="0" borderId="40" xfId="0" applyNumberFormat="1" applyFont="1" applyBorder="1" applyAlignment="1" applyProtection="1">
      <alignment vertical="center"/>
      <protection locked="0"/>
    </xf>
    <xf numFmtId="4" fontId="10" fillId="6" borderId="0" xfId="0" applyNumberFormat="1" applyFont="1" applyFill="1" applyAlignment="1">
      <alignment horizontal="left" vertical="center"/>
    </xf>
    <xf numFmtId="4" fontId="10" fillId="6" borderId="17" xfId="0" applyNumberFormat="1" applyFont="1" applyFill="1" applyBorder="1" applyAlignment="1">
      <alignment horizontal="left" vertical="center"/>
    </xf>
    <xf numFmtId="49" fontId="12" fillId="0" borderId="7" xfId="0" applyNumberFormat="1" applyFont="1" applyBorder="1" applyAlignment="1" applyProtection="1">
      <alignment vertical="center"/>
      <protection locked="0"/>
    </xf>
    <xf numFmtId="0" fontId="16" fillId="0" borderId="7" xfId="0" applyFont="1" applyBorder="1"/>
    <xf numFmtId="0" fontId="16" fillId="6" borderId="0" xfId="0" applyFont="1" applyFill="1"/>
    <xf numFmtId="164" fontId="16" fillId="4" borderId="0" xfId="0" applyNumberFormat="1" applyFont="1" applyFill="1"/>
    <xf numFmtId="164" fontId="22" fillId="4" borderId="0" xfId="0" applyNumberFormat="1" applyFont="1" applyFill="1"/>
    <xf numFmtId="164" fontId="13" fillId="9" borderId="47" xfId="0" applyNumberFormat="1" applyFont="1" applyFill="1" applyBorder="1"/>
    <xf numFmtId="166" fontId="20" fillId="0" borderId="7" xfId="0" applyNumberFormat="1" applyFont="1" applyBorder="1" applyAlignment="1" applyProtection="1">
      <alignment vertical="center"/>
      <protection locked="0"/>
    </xf>
    <xf numFmtId="4" fontId="10" fillId="4" borderId="17" xfId="0" applyNumberFormat="1" applyFont="1" applyFill="1" applyBorder="1" applyAlignment="1">
      <alignment horizontal="left" vertical="center"/>
    </xf>
    <xf numFmtId="166" fontId="20" fillId="4" borderId="17" xfId="0" applyNumberFormat="1" applyFont="1" applyFill="1" applyBorder="1" applyAlignment="1" applyProtection="1">
      <alignment vertical="center"/>
      <protection locked="0"/>
    </xf>
    <xf numFmtId="164" fontId="16" fillId="12" borderId="16" xfId="0" applyNumberFormat="1" applyFont="1" applyFill="1" applyBorder="1"/>
    <xf numFmtId="164" fontId="16" fillId="12" borderId="9" xfId="0" applyNumberFormat="1" applyFont="1" applyFill="1" applyBorder="1"/>
    <xf numFmtId="164" fontId="16" fillId="12" borderId="14" xfId="0" applyNumberFormat="1" applyFont="1" applyFill="1" applyBorder="1"/>
    <xf numFmtId="164" fontId="16" fillId="4" borderId="9" xfId="0" applyNumberFormat="1" applyFont="1" applyFill="1" applyBorder="1"/>
    <xf numFmtId="164" fontId="13" fillId="12" borderId="14" xfId="0" applyNumberFormat="1" applyFont="1" applyFill="1" applyBorder="1"/>
    <xf numFmtId="164" fontId="16" fillId="4" borderId="14" xfId="0" applyNumberFormat="1" applyFont="1" applyFill="1" applyBorder="1"/>
    <xf numFmtId="1" fontId="16" fillId="8" borderId="14" xfId="0" applyNumberFormat="1" applyFont="1" applyFill="1" applyBorder="1" applyAlignment="1">
      <alignment horizontal="center"/>
    </xf>
    <xf numFmtId="0" fontId="22" fillId="0" borderId="0" xfId="0" applyFont="1"/>
    <xf numFmtId="0" fontId="17" fillId="0" borderId="0" xfId="0" applyFont="1"/>
    <xf numFmtId="4" fontId="0" fillId="3" borderId="3" xfId="0" applyNumberFormat="1" applyFill="1" applyBorder="1" applyAlignment="1">
      <alignment horizontal="center"/>
    </xf>
    <xf numFmtId="4" fontId="3" fillId="8" borderId="20" xfId="0" applyNumberFormat="1" applyFont="1" applyFill="1" applyBorder="1" applyAlignment="1">
      <alignment horizontal="center"/>
    </xf>
    <xf numFmtId="4" fontId="3" fillId="8" borderId="0" xfId="0" applyNumberFormat="1" applyFont="1" applyFill="1" applyAlignment="1">
      <alignment horizontal="center"/>
    </xf>
    <xf numFmtId="4" fontId="8" fillId="0" borderId="2" xfId="0" applyNumberFormat="1" applyFont="1" applyBorder="1" applyAlignment="1" applyProtection="1">
      <alignment horizontal="center"/>
      <protection locked="0"/>
    </xf>
    <xf numFmtId="4" fontId="8" fillId="0" borderId="0" xfId="0" applyNumberFormat="1" applyFont="1" applyAlignment="1" applyProtection="1">
      <alignment horizontal="center"/>
      <protection locked="0"/>
    </xf>
    <xf numFmtId="4" fontId="0" fillId="4" borderId="10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4" fontId="0" fillId="5" borderId="10" xfId="0" applyNumberFormat="1" applyFill="1" applyBorder="1" applyAlignment="1">
      <alignment horizontal="center"/>
    </xf>
    <xf numFmtId="4" fontId="3" fillId="8" borderId="19" xfId="0" applyNumberFormat="1" applyFont="1" applyFill="1" applyBorder="1" applyAlignment="1">
      <alignment horizontal="center"/>
    </xf>
    <xf numFmtId="4" fontId="8" fillId="0" borderId="17" xfId="0" applyNumberFormat="1" applyFont="1" applyBorder="1" applyAlignment="1" applyProtection="1">
      <alignment horizontal="center"/>
      <protection locked="0"/>
    </xf>
    <xf numFmtId="4" fontId="8" fillId="3" borderId="40" xfId="0" applyNumberFormat="1" applyFont="1" applyFill="1" applyBorder="1" applyAlignment="1" applyProtection="1">
      <alignment horizontal="center"/>
      <protection locked="0"/>
    </xf>
    <xf numFmtId="4" fontId="8" fillId="3" borderId="3" xfId="0" applyNumberFormat="1" applyFont="1" applyFill="1" applyBorder="1" applyAlignment="1" applyProtection="1">
      <alignment horizontal="center"/>
      <protection locked="0"/>
    </xf>
    <xf numFmtId="4" fontId="0" fillId="3" borderId="48" xfId="0" applyNumberFormat="1" applyFill="1" applyBorder="1" applyAlignment="1">
      <alignment horizontal="center"/>
    </xf>
    <xf numFmtId="4" fontId="0" fillId="4" borderId="49" xfId="0" applyNumberFormat="1" applyFill="1" applyBorder="1" applyAlignment="1">
      <alignment horizontal="center"/>
    </xf>
    <xf numFmtId="4" fontId="0" fillId="2" borderId="49" xfId="0" applyNumberFormat="1" applyFill="1" applyBorder="1" applyAlignment="1">
      <alignment horizontal="center"/>
    </xf>
    <xf numFmtId="4" fontId="0" fillId="5" borderId="49" xfId="0" applyNumberFormat="1" applyFill="1" applyBorder="1" applyAlignment="1">
      <alignment horizontal="center"/>
    </xf>
    <xf numFmtId="4" fontId="3" fillId="8" borderId="13" xfId="0" applyNumberFormat="1" applyFont="1" applyFill="1" applyBorder="1"/>
    <xf numFmtId="4" fontId="8" fillId="0" borderId="2" xfId="0" applyNumberFormat="1" applyFont="1" applyBorder="1" applyProtection="1">
      <protection locked="0"/>
    </xf>
    <xf numFmtId="4" fontId="8" fillId="3" borderId="3" xfId="0" applyNumberFormat="1" applyFont="1" applyFill="1" applyBorder="1" applyProtection="1">
      <protection locked="0"/>
    </xf>
    <xf numFmtId="4" fontId="0" fillId="3" borderId="48" xfId="0" applyNumberFormat="1" applyFill="1" applyBorder="1"/>
    <xf numFmtId="4" fontId="0" fillId="4" borderId="49" xfId="0" applyNumberFormat="1" applyFill="1" applyBorder="1"/>
    <xf numFmtId="4" fontId="0" fillId="2" borderId="49" xfId="0" applyNumberFormat="1" applyFill="1" applyBorder="1"/>
    <xf numFmtId="4" fontId="4" fillId="13" borderId="50" xfId="0" applyNumberFormat="1" applyFont="1" applyFill="1" applyBorder="1"/>
    <xf numFmtId="4" fontId="4" fillId="13" borderId="12" xfId="0" applyNumberFormat="1" applyFont="1" applyFill="1" applyBorder="1" applyProtection="1">
      <protection locked="0"/>
    </xf>
    <xf numFmtId="4" fontId="4" fillId="13" borderId="12" xfId="0" applyNumberFormat="1" applyFont="1" applyFill="1" applyBorder="1"/>
    <xf numFmtId="4" fontId="4" fillId="4" borderId="12" xfId="0" applyNumberFormat="1" applyFont="1" applyFill="1" applyBorder="1"/>
    <xf numFmtId="4" fontId="3" fillId="4" borderId="0" xfId="0" applyNumberFormat="1" applyFont="1" applyFill="1"/>
    <xf numFmtId="4" fontId="3" fillId="8" borderId="51" xfId="0" applyNumberFormat="1" applyFont="1" applyFill="1" applyBorder="1"/>
    <xf numFmtId="4" fontId="3" fillId="8" borderId="52" xfId="0" applyNumberFormat="1" applyFont="1" applyFill="1" applyBorder="1"/>
    <xf numFmtId="4" fontId="8" fillId="0" borderId="52" xfId="0" applyNumberFormat="1" applyFont="1" applyBorder="1" applyProtection="1">
      <protection locked="0"/>
    </xf>
    <xf numFmtId="4" fontId="8" fillId="3" borderId="53" xfId="0" applyNumberFormat="1" applyFont="1" applyFill="1" applyBorder="1" applyProtection="1">
      <protection locked="0"/>
    </xf>
    <xf numFmtId="4" fontId="27" fillId="14" borderId="14" xfId="0" applyNumberFormat="1" applyFont="1" applyFill="1" applyBorder="1" applyAlignment="1">
      <alignment horizontal="center"/>
    </xf>
    <xf numFmtId="4" fontId="27" fillId="15" borderId="40" xfId="0" applyNumberFormat="1" applyFont="1" applyFill="1" applyBorder="1" applyAlignment="1">
      <alignment horizontal="center"/>
    </xf>
    <xf numFmtId="4" fontId="8" fillId="3" borderId="7" xfId="0" applyNumberFormat="1" applyFont="1" applyFill="1" applyBorder="1" applyAlignment="1" applyProtection="1">
      <alignment horizontal="center"/>
      <protection locked="0"/>
    </xf>
    <xf numFmtId="4" fontId="0" fillId="3" borderId="54" xfId="0" applyNumberFormat="1" applyFill="1" applyBorder="1" applyAlignment="1">
      <alignment horizontal="center"/>
    </xf>
    <xf numFmtId="4" fontId="3" fillId="8" borderId="8" xfId="0" applyNumberFormat="1" applyFont="1" applyFill="1" applyBorder="1" applyAlignment="1">
      <alignment horizontal="center"/>
    </xf>
    <xf numFmtId="4" fontId="0" fillId="5" borderId="3" xfId="0" applyNumberFormat="1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4" fontId="0" fillId="4" borderId="3" xfId="0" applyNumberFormat="1" applyFill="1" applyBorder="1" applyAlignment="1">
      <alignment horizontal="center"/>
    </xf>
    <xf numFmtId="4" fontId="0" fillId="5" borderId="49" xfId="0" applyNumberFormat="1" applyFill="1" applyBorder="1"/>
    <xf numFmtId="4" fontId="27" fillId="15" borderId="7" xfId="0" applyNumberFormat="1" applyFont="1" applyFill="1" applyBorder="1" applyAlignment="1">
      <alignment horizontal="center"/>
    </xf>
    <xf numFmtId="4" fontId="3" fillId="8" borderId="55" xfId="0" applyNumberFormat="1" applyFont="1" applyFill="1" applyBorder="1" applyAlignment="1">
      <alignment horizontal="center"/>
    </xf>
    <xf numFmtId="4" fontId="3" fillId="8" borderId="56" xfId="0" applyNumberFormat="1" applyFont="1" applyFill="1" applyBorder="1" applyAlignment="1">
      <alignment horizontal="center"/>
    </xf>
    <xf numFmtId="4" fontId="8" fillId="0" borderId="56" xfId="0" applyNumberFormat="1" applyFont="1" applyBorder="1" applyAlignment="1" applyProtection="1">
      <alignment horizontal="center"/>
      <protection locked="0"/>
    </xf>
    <xf numFmtId="4" fontId="8" fillId="3" borderId="57" xfId="0" applyNumberFormat="1" applyFont="1" applyFill="1" applyBorder="1" applyAlignment="1" applyProtection="1">
      <alignment horizontal="center"/>
      <protection locked="0"/>
    </xf>
    <xf numFmtId="4" fontId="0" fillId="3" borderId="58" xfId="0" applyNumberFormat="1" applyFill="1" applyBorder="1" applyAlignment="1">
      <alignment horizontal="center"/>
    </xf>
    <xf numFmtId="4" fontId="0" fillId="4" borderId="59" xfId="0" applyNumberFormat="1" applyFill="1" applyBorder="1" applyAlignment="1">
      <alignment horizontal="center"/>
    </xf>
    <xf numFmtId="4" fontId="0" fillId="2" borderId="59" xfId="0" applyNumberFormat="1" applyFill="1" applyBorder="1" applyAlignment="1">
      <alignment horizontal="center"/>
    </xf>
    <xf numFmtId="4" fontId="0" fillId="5" borderId="59" xfId="0" applyNumberFormat="1" applyFill="1" applyBorder="1" applyAlignment="1">
      <alignment horizontal="center"/>
    </xf>
    <xf numFmtId="4" fontId="5" fillId="0" borderId="24" xfId="67" applyNumberFormat="1" applyFont="1" applyBorder="1" applyProtection="1">
      <protection locked="0"/>
    </xf>
    <xf numFmtId="4" fontId="4" fillId="13" borderId="60" xfId="0" applyNumberFormat="1" applyFont="1" applyFill="1" applyBorder="1"/>
    <xf numFmtId="14" fontId="7" fillId="8" borderId="31" xfId="0" applyNumberFormat="1" applyFont="1" applyFill="1" applyBorder="1" applyAlignment="1">
      <alignment horizontal="center"/>
    </xf>
    <xf numFmtId="1" fontId="7" fillId="8" borderId="31" xfId="0" applyNumberFormat="1" applyFont="1" applyFill="1" applyBorder="1" applyAlignment="1">
      <alignment horizontal="left"/>
    </xf>
    <xf numFmtId="1" fontId="4" fillId="8" borderId="61" xfId="0" applyNumberFormat="1" applyFont="1" applyFill="1" applyBorder="1" applyAlignment="1">
      <alignment horizontal="left"/>
    </xf>
    <xf numFmtId="165" fontId="4" fillId="8" borderId="57" xfId="0" applyNumberFormat="1" applyFont="1" applyFill="1" applyBorder="1" applyAlignment="1">
      <alignment horizontal="left"/>
    </xf>
    <xf numFmtId="0" fontId="8" fillId="8" borderId="31" xfId="0" applyFont="1" applyFill="1" applyBorder="1" applyAlignment="1">
      <alignment vertical="center" wrapText="1"/>
    </xf>
    <xf numFmtId="0" fontId="8" fillId="0" borderId="31" xfId="0" applyFont="1" applyBorder="1" applyAlignment="1" applyProtection="1">
      <alignment wrapText="1"/>
      <protection locked="0"/>
    </xf>
    <xf numFmtId="0" fontId="0" fillId="3" borderId="31" xfId="0" applyFill="1" applyBorder="1" applyAlignment="1" applyProtection="1">
      <alignment wrapText="1"/>
      <protection locked="0"/>
    </xf>
    <xf numFmtId="0" fontId="4" fillId="4" borderId="62" xfId="0" applyFont="1" applyFill="1" applyBorder="1"/>
    <xf numFmtId="0" fontId="0" fillId="3" borderId="61" xfId="0" applyFill="1" applyBorder="1"/>
    <xf numFmtId="0" fontId="0" fillId="4" borderId="63" xfId="0" applyFill="1" applyBorder="1"/>
    <xf numFmtId="0" fontId="0" fillId="2" borderId="63" xfId="0" applyFill="1" applyBorder="1"/>
    <xf numFmtId="0" fontId="0" fillId="5" borderId="63" xfId="0" applyFill="1" applyBorder="1"/>
    <xf numFmtId="4" fontId="8" fillId="0" borderId="9" xfId="0" applyNumberFormat="1" applyFont="1" applyBorder="1" applyAlignment="1" applyProtection="1">
      <alignment horizontal="center"/>
      <protection locked="0"/>
    </xf>
    <xf numFmtId="4" fontId="8" fillId="3" borderId="16" xfId="0" applyNumberFormat="1" applyFont="1" applyFill="1" applyBorder="1" applyAlignment="1" applyProtection="1">
      <alignment horizontal="center"/>
      <protection locked="0"/>
    </xf>
    <xf numFmtId="4" fontId="4" fillId="4" borderId="18" xfId="0" applyNumberFormat="1" applyFont="1" applyFill="1" applyBorder="1"/>
    <xf numFmtId="4" fontId="0" fillId="3" borderId="64" xfId="0" applyNumberFormat="1" applyFill="1" applyBorder="1" applyAlignment="1">
      <alignment horizontal="center"/>
    </xf>
    <xf numFmtId="4" fontId="0" fillId="4" borderId="14" xfId="0" applyNumberFormat="1" applyFill="1" applyBorder="1" applyAlignment="1">
      <alignment horizontal="center"/>
    </xf>
    <xf numFmtId="4" fontId="0" fillId="2" borderId="14" xfId="0" applyNumberFormat="1" applyFill="1" applyBorder="1" applyAlignment="1">
      <alignment horizontal="center"/>
    </xf>
    <xf numFmtId="4" fontId="0" fillId="5" borderId="14" xfId="0" applyNumberFormat="1" applyFill="1" applyBorder="1" applyAlignment="1">
      <alignment horizontal="center"/>
    </xf>
    <xf numFmtId="4" fontId="0" fillId="3" borderId="64" xfId="0" applyNumberFormat="1" applyFill="1" applyBorder="1"/>
    <xf numFmtId="4" fontId="0" fillId="4" borderId="14" xfId="0" applyNumberFormat="1" applyFill="1" applyBorder="1"/>
    <xf numFmtId="4" fontId="0" fillId="2" borderId="14" xfId="0" applyNumberFormat="1" applyFill="1" applyBorder="1"/>
    <xf numFmtId="4" fontId="0" fillId="5" borderId="14" xfId="0" applyNumberFormat="1" applyFill="1" applyBorder="1"/>
    <xf numFmtId="4" fontId="8" fillId="3" borderId="5" xfId="0" applyNumberFormat="1" applyFont="1" applyFill="1" applyBorder="1" applyProtection="1">
      <protection locked="0"/>
    </xf>
    <xf numFmtId="4" fontId="4" fillId="16" borderId="12" xfId="0" applyNumberFormat="1" applyFont="1" applyFill="1" applyBorder="1"/>
    <xf numFmtId="4" fontId="4" fillId="16" borderId="65" xfId="0" applyNumberFormat="1" applyFont="1" applyFill="1" applyBorder="1"/>
    <xf numFmtId="4" fontId="16" fillId="0" borderId="14" xfId="0" applyNumberFormat="1" applyFont="1" applyBorder="1"/>
    <xf numFmtId="49" fontId="9" fillId="0" borderId="0" xfId="0" applyNumberFormat="1" applyFont="1" applyProtection="1">
      <protection locked="0"/>
    </xf>
    <xf numFmtId="0" fontId="13" fillId="0" borderId="0" xfId="0" applyFont="1"/>
    <xf numFmtId="4" fontId="13" fillId="0" borderId="0" xfId="0" applyNumberFormat="1" applyFont="1"/>
    <xf numFmtId="1" fontId="13" fillId="0" borderId="0" xfId="0" applyNumberFormat="1" applyFont="1" applyAlignment="1">
      <alignment horizontal="left"/>
    </xf>
    <xf numFmtId="164" fontId="16" fillId="0" borderId="0" xfId="0" applyNumberFormat="1" applyFont="1"/>
    <xf numFmtId="4" fontId="16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4" fontId="3" fillId="0" borderId="0" xfId="0" applyNumberFormat="1" applyFont="1" applyProtection="1">
      <protection locked="0"/>
    </xf>
    <xf numFmtId="4" fontId="8" fillId="0" borderId="43" xfId="0" applyNumberFormat="1" applyFont="1" applyBorder="1" applyProtection="1">
      <protection locked="0"/>
    </xf>
    <xf numFmtId="0" fontId="46" fillId="43" borderId="14" xfId="72" applyBorder="1"/>
    <xf numFmtId="0" fontId="46" fillId="43" borderId="2" xfId="72" applyBorder="1"/>
    <xf numFmtId="0" fontId="46" fillId="43" borderId="3" xfId="72" applyBorder="1"/>
    <xf numFmtId="0" fontId="8" fillId="0" borderId="66" xfId="0" applyFont="1" applyBorder="1"/>
    <xf numFmtId="169" fontId="25" fillId="0" borderId="67" xfId="68" applyNumberFormat="1" applyFont="1" applyBorder="1" applyAlignment="1">
      <alignment horizontal="left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11" borderId="0" xfId="0" applyFont="1" applyFill="1"/>
    <xf numFmtId="4" fontId="8" fillId="0" borderId="0" xfId="0" applyNumberFormat="1" applyFont="1" applyProtection="1">
      <protection locked="0"/>
    </xf>
    <xf numFmtId="0" fontId="35" fillId="0" borderId="0" xfId="59" applyFont="1" applyAlignment="1" applyProtection="1"/>
    <xf numFmtId="169" fontId="25" fillId="0" borderId="0" xfId="68" applyNumberFormat="1" applyFont="1" applyAlignment="1">
      <alignment horizontal="center"/>
    </xf>
    <xf numFmtId="169" fontId="25" fillId="0" borderId="70" xfId="68" applyNumberFormat="1" applyFont="1" applyBorder="1" applyAlignment="1">
      <alignment horizontal="left"/>
    </xf>
    <xf numFmtId="0" fontId="25" fillId="0" borderId="71" xfId="68" applyFont="1" applyBorder="1"/>
    <xf numFmtId="0" fontId="8" fillId="0" borderId="31" xfId="67" applyBorder="1" applyAlignment="1">
      <alignment horizontal="center"/>
    </xf>
    <xf numFmtId="4" fontId="3" fillId="0" borderId="82" xfId="0" applyNumberFormat="1" applyFont="1" applyBorder="1"/>
    <xf numFmtId="4" fontId="3" fillId="0" borderId="86" xfId="0" applyNumberFormat="1" applyFont="1" applyBorder="1"/>
    <xf numFmtId="4" fontId="3" fillId="0" borderId="87" xfId="0" applyNumberFormat="1" applyFont="1" applyBorder="1"/>
    <xf numFmtId="4" fontId="3" fillId="0" borderId="88" xfId="0" applyNumberFormat="1" applyFont="1" applyBorder="1"/>
    <xf numFmtId="4" fontId="3" fillId="8" borderId="84" xfId="0" applyNumberFormat="1" applyFont="1" applyFill="1" applyBorder="1" applyAlignment="1">
      <alignment horizontal="center"/>
    </xf>
    <xf numFmtId="4" fontId="3" fillId="8" borderId="85" xfId="0" applyNumberFormat="1" applyFont="1" applyFill="1" applyBorder="1" applyAlignment="1">
      <alignment horizontal="center"/>
    </xf>
    <xf numFmtId="4" fontId="3" fillId="0" borderId="85" xfId="0" applyNumberFormat="1" applyFont="1" applyBorder="1"/>
    <xf numFmtId="4" fontId="8" fillId="0" borderId="82" xfId="0" applyNumberFormat="1" applyFont="1" applyBorder="1" applyAlignment="1" applyProtection="1">
      <alignment horizontal="center"/>
      <protection locked="0"/>
    </xf>
    <xf numFmtId="4" fontId="8" fillId="0" borderId="85" xfId="0" applyNumberFormat="1" applyFont="1" applyBorder="1" applyAlignment="1" applyProtection="1">
      <alignment horizontal="center"/>
      <protection locked="0"/>
    </xf>
    <xf numFmtId="4" fontId="3" fillId="8" borderId="82" xfId="0" applyNumberFormat="1" applyFont="1" applyFill="1" applyBorder="1" applyAlignment="1">
      <alignment horizontal="center"/>
    </xf>
    <xf numFmtId="4" fontId="3" fillId="8" borderId="9" xfId="0" applyNumberFormat="1" applyFont="1" applyFill="1" applyBorder="1" applyAlignment="1">
      <alignment horizontal="center"/>
    </xf>
    <xf numFmtId="4" fontId="3" fillId="8" borderId="89" xfId="0" applyNumberFormat="1" applyFont="1" applyFill="1" applyBorder="1" applyAlignment="1">
      <alignment horizontal="center"/>
    </xf>
    <xf numFmtId="0" fontId="13" fillId="50" borderId="90" xfId="0" applyFont="1" applyFill="1" applyBorder="1" applyAlignment="1">
      <alignment horizontal="center" vertical="center" textRotation="90"/>
    </xf>
    <xf numFmtId="166" fontId="8" fillId="50" borderId="91" xfId="0" applyNumberFormat="1" applyFont="1" applyFill="1" applyBorder="1" applyAlignment="1">
      <alignment horizontal="right"/>
    </xf>
    <xf numFmtId="0" fontId="8" fillId="50" borderId="92" xfId="0" applyFont="1" applyFill="1" applyBorder="1" applyAlignment="1">
      <alignment vertical="center" wrapText="1"/>
    </xf>
    <xf numFmtId="4" fontId="3" fillId="50" borderId="90" xfId="0" applyNumberFormat="1" applyFont="1" applyFill="1" applyBorder="1"/>
    <xf numFmtId="4" fontId="3" fillId="50" borderId="93" xfId="0" applyNumberFormat="1" applyFont="1" applyFill="1" applyBorder="1"/>
    <xf numFmtId="4" fontId="3" fillId="50" borderId="94" xfId="0" applyNumberFormat="1" applyFont="1" applyFill="1" applyBorder="1"/>
    <xf numFmtId="4" fontId="3" fillId="50" borderId="92" xfId="0" applyNumberFormat="1" applyFont="1" applyFill="1" applyBorder="1" applyAlignment="1">
      <alignment horizontal="center"/>
    </xf>
    <xf numFmtId="4" fontId="3" fillId="50" borderId="92" xfId="0" applyNumberFormat="1" applyFont="1" applyFill="1" applyBorder="1"/>
    <xf numFmtId="4" fontId="3" fillId="50" borderId="83" xfId="0" applyNumberFormat="1" applyFont="1" applyFill="1" applyBorder="1" applyAlignment="1">
      <alignment horizontal="center"/>
    </xf>
    <xf numFmtId="0" fontId="3" fillId="50" borderId="92" xfId="0" applyFont="1" applyFill="1" applyBorder="1"/>
    <xf numFmtId="0" fontId="3" fillId="0" borderId="92" xfId="0" applyFont="1" applyBorder="1"/>
    <xf numFmtId="0" fontId="8" fillId="50" borderId="90" xfId="0" applyFont="1" applyFill="1" applyBorder="1"/>
    <xf numFmtId="4" fontId="3" fillId="50" borderId="90" xfId="0" applyNumberFormat="1" applyFont="1" applyFill="1" applyBorder="1" applyAlignment="1">
      <alignment horizontal="center"/>
    </xf>
    <xf numFmtId="4" fontId="8" fillId="0" borderId="82" xfId="0" applyNumberFormat="1" applyFont="1" applyBorder="1" applyProtection="1">
      <protection locked="0"/>
    </xf>
    <xf numFmtId="167" fontId="0" fillId="0" borderId="9" xfId="0" applyNumberFormat="1" applyBorder="1" applyProtection="1">
      <protection locked="0"/>
    </xf>
    <xf numFmtId="4" fontId="3" fillId="0" borderId="9" xfId="0" applyNumberFormat="1" applyFont="1" applyBorder="1" applyProtection="1">
      <protection locked="0"/>
    </xf>
    <xf numFmtId="4" fontId="3" fillId="0" borderId="82" xfId="0" applyNumberFormat="1" applyFont="1" applyBorder="1" applyProtection="1">
      <protection locked="0"/>
    </xf>
    <xf numFmtId="167" fontId="8" fillId="0" borderId="9" xfId="0" applyNumberFormat="1" applyFont="1" applyBorder="1" applyProtection="1">
      <protection locked="0"/>
    </xf>
    <xf numFmtId="0" fontId="54" fillId="0" borderId="0" xfId="68" applyFont="1"/>
    <xf numFmtId="0" fontId="54" fillId="0" borderId="33" xfId="68" applyFont="1" applyBorder="1"/>
    <xf numFmtId="4" fontId="8" fillId="0" borderId="82" xfId="0" applyNumberFormat="1" applyFont="1" applyBorder="1"/>
    <xf numFmtId="4" fontId="8" fillId="0" borderId="88" xfId="0" applyNumberFormat="1" applyFont="1" applyBorder="1"/>
    <xf numFmtId="4" fontId="8" fillId="3" borderId="5" xfId="0" applyNumberFormat="1" applyFont="1" applyFill="1" applyBorder="1"/>
    <xf numFmtId="0" fontId="27" fillId="51" borderId="0" xfId="0" applyFont="1" applyFill="1" applyAlignment="1">
      <alignment horizontal="center" wrapText="1"/>
    </xf>
    <xf numFmtId="169" fontId="25" fillId="51" borderId="41" xfId="68" applyNumberFormat="1" applyFont="1" applyFill="1" applyBorder="1" applyAlignment="1">
      <alignment horizontal="center"/>
    </xf>
    <xf numFmtId="169" fontId="25" fillId="51" borderId="67" xfId="68" applyNumberFormat="1" applyFont="1" applyFill="1" applyBorder="1" applyAlignment="1">
      <alignment horizontal="left"/>
    </xf>
    <xf numFmtId="0" fontId="25" fillId="51" borderId="33" xfId="68" applyFont="1" applyFill="1" applyBorder="1"/>
    <xf numFmtId="0" fontId="3" fillId="51" borderId="0" xfId="67" applyFont="1" applyFill="1"/>
    <xf numFmtId="0" fontId="54" fillId="51" borderId="33" xfId="68" applyFont="1" applyFill="1" applyBorder="1"/>
    <xf numFmtId="0" fontId="8" fillId="51" borderId="31" xfId="67" applyFill="1" applyBorder="1" applyAlignment="1">
      <alignment horizontal="center"/>
    </xf>
    <xf numFmtId="0" fontId="0" fillId="51" borderId="0" xfId="0" applyFill="1"/>
    <xf numFmtId="0" fontId="8" fillId="51" borderId="0" xfId="0" applyFont="1" applyFill="1" applyAlignment="1">
      <alignment horizontal="center"/>
    </xf>
    <xf numFmtId="0" fontId="8" fillId="51" borderId="0" xfId="0" applyFont="1" applyFill="1"/>
    <xf numFmtId="0" fontId="8" fillId="51" borderId="0" xfId="0" applyFont="1" applyFill="1" applyAlignment="1" applyProtection="1">
      <alignment wrapText="1"/>
      <protection locked="0"/>
    </xf>
    <xf numFmtId="167" fontId="8" fillId="51" borderId="0" xfId="0" applyNumberFormat="1" applyFont="1" applyFill="1" applyProtection="1">
      <protection locked="0"/>
    </xf>
    <xf numFmtId="167" fontId="0" fillId="51" borderId="0" xfId="0" applyNumberFormat="1" applyFill="1" applyProtection="1">
      <protection locked="0"/>
    </xf>
    <xf numFmtId="169" fontId="25" fillId="51" borderId="0" xfId="68" applyNumberFormat="1" applyFont="1" applyFill="1" applyAlignment="1">
      <alignment horizontal="center"/>
    </xf>
    <xf numFmtId="169" fontId="25" fillId="51" borderId="70" xfId="68" applyNumberFormat="1" applyFont="1" applyFill="1" applyBorder="1" applyAlignment="1">
      <alignment horizontal="left"/>
    </xf>
    <xf numFmtId="0" fontId="25" fillId="51" borderId="71" xfId="68" applyFont="1" applyFill="1" applyBorder="1"/>
    <xf numFmtId="0" fontId="25" fillId="51" borderId="0" xfId="68" applyFont="1" applyFill="1"/>
    <xf numFmtId="0" fontId="54" fillId="51" borderId="0" xfId="68" applyFont="1" applyFill="1"/>
    <xf numFmtId="0" fontId="8" fillId="51" borderId="31" xfId="0" applyFont="1" applyFill="1" applyBorder="1" applyAlignment="1">
      <alignment horizontal="center"/>
    </xf>
    <xf numFmtId="0" fontId="0" fillId="51" borderId="0" xfId="0" applyFill="1" applyAlignment="1">
      <alignment horizontal="center"/>
    </xf>
    <xf numFmtId="0" fontId="27" fillId="52" borderId="0" xfId="0" applyFont="1" applyFill="1" applyAlignment="1">
      <alignment horizontal="center" wrapText="1"/>
    </xf>
    <xf numFmtId="169" fontId="25" fillId="52" borderId="41" xfId="68" applyNumberFormat="1" applyFont="1" applyFill="1" applyBorder="1" applyAlignment="1">
      <alignment horizontal="center"/>
    </xf>
    <xf numFmtId="169" fontId="25" fillId="52" borderId="67" xfId="68" applyNumberFormat="1" applyFont="1" applyFill="1" applyBorder="1" applyAlignment="1">
      <alignment horizontal="left"/>
    </xf>
    <xf numFmtId="0" fontId="25" fillId="52" borderId="33" xfId="68" applyFont="1" applyFill="1" applyBorder="1"/>
    <xf numFmtId="0" fontId="54" fillId="52" borderId="33" xfId="68" applyFont="1" applyFill="1" applyBorder="1"/>
    <xf numFmtId="0" fontId="8" fillId="52" borderId="31" xfId="67" applyFill="1" applyBorder="1" applyAlignment="1">
      <alignment horizontal="center"/>
    </xf>
    <xf numFmtId="0" fontId="0" fillId="52" borderId="0" xfId="0" applyFill="1"/>
    <xf numFmtId="0" fontId="8" fillId="52" borderId="0" xfId="0" applyFont="1" applyFill="1" applyAlignment="1">
      <alignment horizontal="center"/>
    </xf>
    <xf numFmtId="0" fontId="8" fillId="52" borderId="0" xfId="0" applyFont="1" applyFill="1"/>
    <xf numFmtId="0" fontId="3" fillId="0" borderId="31" xfId="0" applyFont="1" applyBorder="1" applyAlignment="1" applyProtection="1">
      <alignment wrapText="1"/>
      <protection locked="0"/>
    </xf>
    <xf numFmtId="167" fontId="3" fillId="0" borderId="24" xfId="0" applyNumberFormat="1" applyFont="1" applyBorder="1" applyProtection="1">
      <protection locked="0"/>
    </xf>
    <xf numFmtId="167" fontId="3" fillId="0" borderId="2" xfId="0" applyNumberFormat="1" applyFont="1" applyBorder="1" applyProtection="1">
      <protection locked="0"/>
    </xf>
    <xf numFmtId="4" fontId="3" fillId="0" borderId="2" xfId="0" applyNumberFormat="1" applyFont="1" applyBorder="1" applyAlignment="1" applyProtection="1">
      <alignment horizontal="center"/>
      <protection locked="0"/>
    </xf>
    <xf numFmtId="169" fontId="8" fillId="51" borderId="0" xfId="67" applyNumberFormat="1" applyFill="1" applyAlignment="1">
      <alignment horizontal="center"/>
    </xf>
    <xf numFmtId="169" fontId="3" fillId="51" borderId="0" xfId="67" applyNumberFormat="1" applyFont="1" applyFill="1" applyAlignment="1">
      <alignment horizontal="left"/>
    </xf>
    <xf numFmtId="0" fontId="54" fillId="51" borderId="0" xfId="67" applyFont="1" applyFill="1"/>
    <xf numFmtId="0" fontId="8" fillId="51" borderId="72" xfId="67" applyFill="1" applyBorder="1" applyAlignment="1">
      <alignment horizontal="center"/>
    </xf>
    <xf numFmtId="0" fontId="8" fillId="51" borderId="0" xfId="67" applyFill="1" applyAlignment="1">
      <alignment horizontal="center"/>
    </xf>
    <xf numFmtId="0" fontId="8" fillId="51" borderId="0" xfId="67" applyFill="1"/>
    <xf numFmtId="169" fontId="55" fillId="51" borderId="41" xfId="68" applyNumberFormat="1" applyFont="1" applyFill="1" applyBorder="1" applyAlignment="1">
      <alignment horizontal="center"/>
    </xf>
    <xf numFmtId="169" fontId="3" fillId="51" borderId="67" xfId="68" applyNumberFormat="1" applyFont="1" applyFill="1" applyBorder="1" applyAlignment="1">
      <alignment horizontal="left"/>
    </xf>
    <xf numFmtId="0" fontId="3" fillId="51" borderId="33" xfId="68" applyFont="1" applyFill="1" applyBorder="1"/>
    <xf numFmtId="0" fontId="25" fillId="51" borderId="42" xfId="68" applyFont="1" applyFill="1" applyBorder="1"/>
    <xf numFmtId="0" fontId="3" fillId="0" borderId="23" xfId="0" applyFont="1" applyBorder="1" applyAlignment="1" applyProtection="1">
      <alignment horizontal="center"/>
      <protection locked="0"/>
    </xf>
    <xf numFmtId="4" fontId="3" fillId="0" borderId="17" xfId="0" applyNumberFormat="1" applyFont="1" applyBorder="1" applyAlignment="1" applyProtection="1">
      <alignment horizontal="center"/>
      <protection locked="0"/>
    </xf>
    <xf numFmtId="4" fontId="3" fillId="0" borderId="82" xfId="0" applyNumberFormat="1" applyFont="1" applyBorder="1" applyAlignment="1" applyProtection="1">
      <alignment horizontal="center"/>
      <protection locked="0"/>
    </xf>
    <xf numFmtId="0" fontId="42" fillId="0" borderId="0" xfId="59" applyAlignment="1" applyProtection="1">
      <alignment horizontal="left"/>
    </xf>
    <xf numFmtId="0" fontId="3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4" fontId="4" fillId="4" borderId="9" xfId="0" applyNumberFormat="1" applyFont="1" applyFill="1" applyBorder="1" applyAlignment="1">
      <alignment horizontal="center" wrapText="1"/>
    </xf>
    <xf numFmtId="4" fontId="4" fillId="4" borderId="16" xfId="0" applyNumberFormat="1" applyFont="1" applyFill="1" applyBorder="1" applyAlignment="1">
      <alignment horizontal="center" wrapText="1"/>
    </xf>
    <xf numFmtId="4" fontId="4" fillId="13" borderId="17" xfId="0" applyNumberFormat="1" applyFont="1" applyFill="1" applyBorder="1" applyAlignment="1">
      <alignment horizontal="center" wrapText="1"/>
    </xf>
    <xf numFmtId="4" fontId="4" fillId="13" borderId="2" xfId="0" applyNumberFormat="1" applyFont="1" applyFill="1" applyBorder="1" applyAlignment="1">
      <alignment horizontal="center" wrapText="1"/>
    </xf>
    <xf numFmtId="4" fontId="4" fillId="13" borderId="40" xfId="0" applyNumberFormat="1" applyFont="1" applyFill="1" applyBorder="1" applyAlignment="1">
      <alignment horizontal="center" wrapText="1"/>
    </xf>
    <xf numFmtId="4" fontId="4" fillId="13" borderId="3" xfId="0" applyNumberFormat="1" applyFont="1" applyFill="1" applyBorder="1" applyAlignment="1">
      <alignment horizontal="center" wrapText="1"/>
    </xf>
    <xf numFmtId="4" fontId="4" fillId="17" borderId="9" xfId="0" applyNumberFormat="1" applyFont="1" applyFill="1" applyBorder="1" applyAlignment="1">
      <alignment horizontal="center" wrapText="1"/>
    </xf>
    <xf numFmtId="4" fontId="4" fillId="17" borderId="16" xfId="0" applyNumberFormat="1" applyFont="1" applyFill="1" applyBorder="1" applyAlignment="1">
      <alignment horizontal="center" wrapText="1"/>
    </xf>
    <xf numFmtId="4" fontId="22" fillId="13" borderId="17" xfId="0" applyNumberFormat="1" applyFont="1" applyFill="1" applyBorder="1" applyAlignment="1">
      <alignment horizontal="center"/>
    </xf>
    <xf numFmtId="4" fontId="22" fillId="13" borderId="0" xfId="0" applyNumberFormat="1" applyFont="1" applyFill="1" applyAlignment="1">
      <alignment horizontal="center"/>
    </xf>
    <xf numFmtId="4" fontId="22" fillId="18" borderId="17" xfId="0" applyNumberFormat="1" applyFont="1" applyFill="1" applyBorder="1" applyAlignment="1">
      <alignment horizontal="center"/>
    </xf>
    <xf numFmtId="4" fontId="22" fillId="18" borderId="0" xfId="0" applyNumberFormat="1" applyFont="1" applyFill="1" applyAlignment="1">
      <alignment horizontal="center"/>
    </xf>
    <xf numFmtId="4" fontId="22" fillId="18" borderId="2" xfId="0" applyNumberFormat="1" applyFont="1" applyFill="1" applyBorder="1" applyAlignment="1">
      <alignment horizontal="center"/>
    </xf>
    <xf numFmtId="4" fontId="4" fillId="17" borderId="17" xfId="0" applyNumberFormat="1" applyFont="1" applyFill="1" applyBorder="1" applyAlignment="1">
      <alignment horizontal="center" wrapText="1"/>
    </xf>
    <xf numFmtId="4" fontId="4" fillId="17" borderId="2" xfId="0" applyNumberFormat="1" applyFont="1" applyFill="1" applyBorder="1" applyAlignment="1">
      <alignment horizontal="center" wrapText="1"/>
    </xf>
    <xf numFmtId="4" fontId="4" fillId="17" borderId="40" xfId="0" applyNumberFormat="1" applyFont="1" applyFill="1" applyBorder="1" applyAlignment="1">
      <alignment horizontal="center" wrapText="1"/>
    </xf>
    <xf numFmtId="4" fontId="4" fillId="17" borderId="3" xfId="0" applyNumberFormat="1" applyFont="1" applyFill="1" applyBorder="1" applyAlignment="1">
      <alignment horizontal="center" wrapText="1"/>
    </xf>
    <xf numFmtId="4" fontId="4" fillId="17" borderId="56" xfId="0" applyNumberFormat="1" applyFont="1" applyFill="1" applyBorder="1" applyAlignment="1">
      <alignment horizontal="center" wrapText="1"/>
    </xf>
    <xf numFmtId="4" fontId="4" fillId="17" borderId="57" xfId="0" applyNumberFormat="1" applyFont="1" applyFill="1" applyBorder="1" applyAlignment="1">
      <alignment horizontal="center" wrapText="1"/>
    </xf>
    <xf numFmtId="4" fontId="22" fillId="17" borderId="0" xfId="0" applyNumberFormat="1" applyFont="1" applyFill="1" applyAlignment="1">
      <alignment horizontal="center"/>
    </xf>
    <xf numFmtId="4" fontId="22" fillId="13" borderId="2" xfId="0" applyNumberFormat="1" applyFont="1" applyFill="1" applyBorder="1" applyAlignment="1">
      <alignment horizontal="center"/>
    </xf>
    <xf numFmtId="4" fontId="4" fillId="13" borderId="40" xfId="0" applyNumberFormat="1" applyFont="1" applyFill="1" applyBorder="1" applyAlignment="1">
      <alignment horizontal="center"/>
    </xf>
    <xf numFmtId="4" fontId="4" fillId="13" borderId="3" xfId="0" applyNumberFormat="1" applyFont="1" applyFill="1" applyBorder="1" applyAlignment="1">
      <alignment horizontal="center"/>
    </xf>
    <xf numFmtId="0" fontId="13" fillId="8" borderId="23" xfId="0" applyFont="1" applyFill="1" applyBorder="1" applyAlignment="1">
      <alignment horizontal="center" vertical="center" textRotation="90"/>
    </xf>
    <xf numFmtId="4" fontId="4" fillId="13" borderId="0" xfId="0" applyNumberFormat="1" applyFont="1" applyFill="1" applyAlignment="1">
      <alignment horizontal="center"/>
    </xf>
    <xf numFmtId="4" fontId="4" fillId="13" borderId="2" xfId="0" applyNumberFormat="1" applyFont="1" applyFill="1" applyBorder="1" applyAlignment="1">
      <alignment horizontal="center"/>
    </xf>
    <xf numFmtId="4" fontId="4" fillId="13" borderId="17" xfId="0" applyNumberFormat="1" applyFont="1" applyFill="1" applyBorder="1" applyAlignment="1">
      <alignment horizontal="center"/>
    </xf>
    <xf numFmtId="4" fontId="10" fillId="13" borderId="7" xfId="0" applyNumberFormat="1" applyFont="1" applyFill="1" applyBorder="1" applyAlignment="1">
      <alignment horizontal="center"/>
    </xf>
    <xf numFmtId="4" fontId="10" fillId="13" borderId="3" xfId="0" applyNumberFormat="1" applyFont="1" applyFill="1" applyBorder="1" applyAlignment="1">
      <alignment horizontal="center"/>
    </xf>
    <xf numFmtId="4" fontId="10" fillId="13" borderId="40" xfId="0" applyNumberFormat="1" applyFont="1" applyFill="1" applyBorder="1" applyAlignment="1">
      <alignment horizontal="center"/>
    </xf>
    <xf numFmtId="0" fontId="8" fillId="12" borderId="38" xfId="0" applyFont="1" applyFill="1" applyBorder="1" applyAlignment="1">
      <alignment horizontal="left" wrapText="1"/>
    </xf>
    <xf numFmtId="0" fontId="0" fillId="12" borderId="38" xfId="0" applyFill="1" applyBorder="1" applyAlignment="1">
      <alignment horizontal="left" wrapText="1"/>
    </xf>
    <xf numFmtId="49" fontId="8" fillId="0" borderId="40" xfId="0" applyNumberFormat="1" applyFont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/>
    </xf>
    <xf numFmtId="49" fontId="0" fillId="0" borderId="40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1" fontId="16" fillId="8" borderId="14" xfId="0" applyNumberFormat="1" applyFont="1" applyFill="1" applyBorder="1" applyAlignment="1">
      <alignment horizontal="center"/>
    </xf>
    <xf numFmtId="164" fontId="16" fillId="12" borderId="14" xfId="0" applyNumberFormat="1" applyFont="1" applyFill="1" applyBorder="1" applyAlignment="1">
      <alignment horizontal="center"/>
    </xf>
    <xf numFmtId="4" fontId="22" fillId="4" borderId="14" xfId="0" applyNumberFormat="1" applyFont="1" applyFill="1" applyBorder="1" applyAlignment="1">
      <alignment horizontal="left"/>
    </xf>
    <xf numFmtId="4" fontId="16" fillId="4" borderId="14" xfId="0" applyNumberFormat="1" applyFont="1" applyFill="1" applyBorder="1" applyAlignment="1">
      <alignment horizontal="left"/>
    </xf>
    <xf numFmtId="4" fontId="13" fillId="4" borderId="14" xfId="0" applyNumberFormat="1" applyFont="1" applyFill="1" applyBorder="1" applyAlignment="1">
      <alignment horizontal="left"/>
    </xf>
    <xf numFmtId="49" fontId="20" fillId="0" borderId="7" xfId="0" applyNumberFormat="1" applyFont="1" applyBorder="1" applyAlignment="1" applyProtection="1">
      <alignment horizontal="left" vertical="center"/>
      <protection locked="0"/>
    </xf>
    <xf numFmtId="49" fontId="0" fillId="0" borderId="3" xfId="0" applyNumberFormat="1" applyBorder="1" applyAlignment="1">
      <alignment horizontal="left" vertical="center"/>
    </xf>
    <xf numFmtId="4" fontId="19" fillId="4" borderId="0" xfId="0" applyNumberFormat="1" applyFont="1" applyFill="1" applyAlignment="1">
      <alignment horizontal="center"/>
    </xf>
    <xf numFmtId="4" fontId="15" fillId="8" borderId="14" xfId="0" applyNumberFormat="1" applyFont="1" applyFill="1" applyBorder="1" applyAlignment="1">
      <alignment horizontal="left"/>
    </xf>
    <xf numFmtId="4" fontId="16" fillId="0" borderId="14" xfId="0" applyNumberFormat="1" applyFont="1" applyBorder="1" applyAlignment="1" applyProtection="1">
      <alignment horizontal="left"/>
      <protection locked="0"/>
    </xf>
    <xf numFmtId="4" fontId="16" fillId="9" borderId="14" xfId="0" applyNumberFormat="1" applyFont="1" applyFill="1" applyBorder="1" applyAlignment="1">
      <alignment horizontal="left"/>
    </xf>
    <xf numFmtId="4" fontId="22" fillId="9" borderId="49" xfId="0" applyNumberFormat="1" applyFont="1" applyFill="1" applyBorder="1" applyAlignment="1">
      <alignment horizontal="left"/>
    </xf>
    <xf numFmtId="4" fontId="22" fillId="9" borderId="1" xfId="0" applyNumberFormat="1" applyFont="1" applyFill="1" applyBorder="1" applyAlignment="1">
      <alignment horizontal="left"/>
    </xf>
    <xf numFmtId="4" fontId="16" fillId="8" borderId="14" xfId="0" applyNumberFormat="1" applyFont="1" applyFill="1" applyBorder="1" applyAlignment="1">
      <alignment horizontal="left"/>
    </xf>
    <xf numFmtId="4" fontId="7" fillId="0" borderId="28" xfId="0" applyNumberFormat="1" applyFont="1" applyBorder="1" applyAlignment="1" applyProtection="1">
      <alignment horizontal="center"/>
      <protection locked="0"/>
    </xf>
    <xf numFmtId="4" fontId="7" fillId="0" borderId="68" xfId="0" applyNumberFormat="1" applyFont="1" applyBorder="1" applyAlignment="1" applyProtection="1">
      <alignment horizontal="center"/>
      <protection locked="0"/>
    </xf>
    <xf numFmtId="4" fontId="17" fillId="4" borderId="0" xfId="0" applyNumberFormat="1" applyFont="1" applyFill="1" applyAlignment="1">
      <alignment horizontal="center"/>
    </xf>
    <xf numFmtId="4" fontId="16" fillId="8" borderId="19" xfId="0" applyNumberFormat="1" applyFont="1" applyFill="1" applyBorder="1" applyAlignment="1">
      <alignment horizontal="left"/>
    </xf>
    <xf numFmtId="4" fontId="16" fillId="8" borderId="13" xfId="0" applyNumberFormat="1" applyFont="1" applyFill="1" applyBorder="1" applyAlignment="1">
      <alignment horizontal="left"/>
    </xf>
    <xf numFmtId="4" fontId="19" fillId="8" borderId="40" xfId="0" applyNumberFormat="1" applyFont="1" applyFill="1" applyBorder="1" applyAlignment="1">
      <alignment horizontal="left"/>
    </xf>
    <xf numFmtId="4" fontId="19" fillId="8" borderId="3" xfId="0" applyNumberFormat="1" applyFont="1" applyFill="1" applyBorder="1" applyAlignment="1">
      <alignment horizontal="left"/>
    </xf>
    <xf numFmtId="4" fontId="18" fillId="4" borderId="49" xfId="0" applyNumberFormat="1" applyFont="1" applyFill="1" applyBorder="1" applyAlignment="1">
      <alignment horizontal="left" wrapText="1"/>
    </xf>
    <xf numFmtId="4" fontId="18" fillId="4" borderId="10" xfId="0" applyNumberFormat="1" applyFont="1" applyFill="1" applyBorder="1" applyAlignment="1">
      <alignment horizontal="left" wrapText="1"/>
    </xf>
    <xf numFmtId="0" fontId="22" fillId="7" borderId="49" xfId="0" applyFont="1" applyFill="1" applyBorder="1" applyAlignment="1">
      <alignment horizontal="left"/>
    </xf>
    <xf numFmtId="0" fontId="22" fillId="7" borderId="10" xfId="0" applyFont="1" applyFill="1" applyBorder="1" applyAlignment="1">
      <alignment horizontal="left"/>
    </xf>
    <xf numFmtId="0" fontId="22" fillId="7" borderId="1" xfId="0" applyFont="1" applyFill="1" applyBorder="1" applyAlignment="1">
      <alignment horizontal="left"/>
    </xf>
    <xf numFmtId="4" fontId="16" fillId="8" borderId="49" xfId="0" applyNumberFormat="1" applyFont="1" applyFill="1" applyBorder="1" applyAlignment="1">
      <alignment horizontal="center"/>
    </xf>
    <xf numFmtId="4" fontId="16" fillId="8" borderId="1" xfId="0" applyNumberFormat="1" applyFont="1" applyFill="1" applyBorder="1" applyAlignment="1">
      <alignment horizontal="center"/>
    </xf>
    <xf numFmtId="4" fontId="16" fillId="0" borderId="0" xfId="0" applyNumberFormat="1" applyFont="1" applyAlignment="1" applyProtection="1">
      <alignment horizontal="left"/>
      <protection locked="0"/>
    </xf>
    <xf numFmtId="4" fontId="13" fillId="4" borderId="69" xfId="0" applyNumberFormat="1" applyFont="1" applyFill="1" applyBorder="1" applyAlignment="1">
      <alignment horizontal="left"/>
    </xf>
    <xf numFmtId="4" fontId="13" fillId="4" borderId="47" xfId="0" applyNumberFormat="1" applyFont="1" applyFill="1" applyBorder="1" applyAlignment="1">
      <alignment horizontal="left"/>
    </xf>
    <xf numFmtId="4" fontId="16" fillId="8" borderId="40" xfId="0" applyNumberFormat="1" applyFont="1" applyFill="1" applyBorder="1" applyAlignment="1">
      <alignment horizontal="left"/>
    </xf>
    <xf numFmtId="4" fontId="16" fillId="8" borderId="7" xfId="0" applyNumberFormat="1" applyFont="1" applyFill="1" applyBorder="1" applyAlignment="1">
      <alignment horizontal="left"/>
    </xf>
    <xf numFmtId="4" fontId="16" fillId="8" borderId="3" xfId="0" applyNumberFormat="1" applyFont="1" applyFill="1" applyBorder="1" applyAlignment="1">
      <alignment horizontal="left"/>
    </xf>
    <xf numFmtId="4" fontId="16" fillId="8" borderId="8" xfId="0" applyNumberFormat="1" applyFont="1" applyFill="1" applyBorder="1" applyAlignment="1">
      <alignment horizontal="left"/>
    </xf>
    <xf numFmtId="4" fontId="16" fillId="8" borderId="16" xfId="0" applyNumberFormat="1" applyFont="1" applyFill="1" applyBorder="1" applyAlignment="1">
      <alignment horizontal="left"/>
    </xf>
    <xf numFmtId="4" fontId="15" fillId="0" borderId="0" xfId="0" applyNumberFormat="1" applyFont="1" applyAlignment="1">
      <alignment horizontal="left"/>
    </xf>
    <xf numFmtId="4" fontId="16" fillId="0" borderId="0" xfId="0" applyNumberFormat="1" applyFont="1" applyAlignment="1">
      <alignment horizontal="left"/>
    </xf>
    <xf numFmtId="4" fontId="22" fillId="0" borderId="0" xfId="0" applyNumberFormat="1" applyFont="1" applyAlignment="1">
      <alignment horizontal="left"/>
    </xf>
    <xf numFmtId="4" fontId="19" fillId="0" borderId="0" xfId="0" applyNumberFormat="1" applyFont="1" applyAlignment="1">
      <alignment horizontal="left"/>
    </xf>
    <xf numFmtId="4" fontId="16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left"/>
    </xf>
    <xf numFmtId="0" fontId="22" fillId="0" borderId="0" xfId="0" applyFont="1" applyAlignment="1">
      <alignment horizontal="left"/>
    </xf>
    <xf numFmtId="0" fontId="0" fillId="0" borderId="0" xfId="0" applyAlignment="1">
      <alignment horizontal="center"/>
    </xf>
    <xf numFmtId="4" fontId="19" fillId="8" borderId="14" xfId="0" applyNumberFormat="1" applyFont="1" applyFill="1" applyBorder="1" applyAlignment="1">
      <alignment horizontal="left"/>
    </xf>
    <xf numFmtId="0" fontId="2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" fontId="16" fillId="9" borderId="49" xfId="0" applyNumberFormat="1" applyFont="1" applyFill="1" applyBorder="1" applyAlignment="1">
      <alignment horizontal="left"/>
    </xf>
    <xf numFmtId="4" fontId="16" fillId="9" borderId="1" xfId="0" applyNumberFormat="1" applyFont="1" applyFill="1" applyBorder="1" applyAlignment="1">
      <alignment horizontal="left"/>
    </xf>
  </cellXfs>
  <cellStyles count="89">
    <cellStyle name="20% - Accent1" xfId="1" builtinId="30" customBuiltin="1"/>
    <cellStyle name="20% - Accent2" xfId="5" builtinId="34" customBuiltin="1"/>
    <cellStyle name="20% - Accent3" xfId="9" builtinId="38" customBuiltin="1"/>
    <cellStyle name="20% - Accent4" xfId="13" builtinId="42" customBuiltin="1"/>
    <cellStyle name="20% - Accent5" xfId="17" builtinId="46" customBuiltin="1"/>
    <cellStyle name="20% - Accent6" xfId="21" builtinId="50" customBuiltin="1"/>
    <cellStyle name="20% - uthevingsfarge 1 2" xfId="2"/>
    <cellStyle name="20% - uthevingsfarge 1 2 2" xfId="3"/>
    <cellStyle name="20% - uthevingsfarge 1 3" xfId="4"/>
    <cellStyle name="20% - uthevingsfarge 2 2" xfId="6"/>
    <cellStyle name="20% - uthevingsfarge 2 2 2" xfId="7"/>
    <cellStyle name="20% - uthevingsfarge 2 3" xfId="8"/>
    <cellStyle name="20% - uthevingsfarge 3 2" xfId="10"/>
    <cellStyle name="20% - uthevingsfarge 3 2 2" xfId="11"/>
    <cellStyle name="20% - uthevingsfarge 3 3" xfId="12"/>
    <cellStyle name="20% - uthevingsfarge 4 2" xfId="14"/>
    <cellStyle name="20% - uthevingsfarge 4 2 2" xfId="15"/>
    <cellStyle name="20% - uthevingsfarge 4 3" xfId="16"/>
    <cellStyle name="20% - uthevingsfarge 5 2" xfId="18"/>
    <cellStyle name="20% - uthevingsfarge 5 2 2" xfId="19"/>
    <cellStyle name="20% - uthevingsfarge 5 3" xfId="20"/>
    <cellStyle name="20% - uthevingsfarge 6 2" xfId="22"/>
    <cellStyle name="20% - uthevingsfarge 6 2 2" xfId="23"/>
    <cellStyle name="20% - uthevingsfarge 6 3" xfId="24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40% - uthevingsfarge 1 2" xfId="26"/>
    <cellStyle name="40% - uthevingsfarge 1 2 2" xfId="27"/>
    <cellStyle name="40% - uthevingsfarge 1 3" xfId="28"/>
    <cellStyle name="40% - uthevingsfarge 2 2" xfId="30"/>
    <cellStyle name="40% - uthevingsfarge 2 2 2" xfId="31"/>
    <cellStyle name="40% - uthevingsfarge 2 3" xfId="32"/>
    <cellStyle name="40% - uthevingsfarge 3 2" xfId="34"/>
    <cellStyle name="40% - uthevingsfarge 3 2 2" xfId="35"/>
    <cellStyle name="40% - uthevingsfarge 3 3" xfId="36"/>
    <cellStyle name="40% - uthevingsfarge 4 2" xfId="38"/>
    <cellStyle name="40% - uthevingsfarge 4 2 2" xfId="39"/>
    <cellStyle name="40% - uthevingsfarge 4 3" xfId="40"/>
    <cellStyle name="40% - uthevingsfarge 5 2" xfId="42"/>
    <cellStyle name="40% - uthevingsfarge 5 2 2" xfId="43"/>
    <cellStyle name="40% - uthevingsfarge 5 3" xfId="44"/>
    <cellStyle name="40% - uthevingsfarge 6 2" xfId="46"/>
    <cellStyle name="40% - uthevingsfarge 6 2 2" xfId="47"/>
    <cellStyle name="40% - uthevingsfarge 6 3" xfId="48"/>
    <cellStyle name="60% - Accent1" xfId="49" builtinId="32" customBuiltin="1"/>
    <cellStyle name="60% - Accent2" xfId="50" builtinId="36" customBuiltin="1"/>
    <cellStyle name="60% - Accent3" xfId="51" builtinId="40" customBuiltin="1"/>
    <cellStyle name="60% - Accent4" xfId="52" builtinId="44" customBuiltin="1"/>
    <cellStyle name="60% - Accent5" xfId="53" builtinId="48" customBuiltin="1"/>
    <cellStyle name="60% - Accent6" xfId="54" builtinId="52" customBuiltin="1"/>
    <cellStyle name="Accent1" xfId="82" builtinId="29" customBuiltin="1"/>
    <cellStyle name="Accent2" xfId="83" builtinId="33" customBuiltin="1"/>
    <cellStyle name="Accent3" xfId="84" builtinId="37" customBuiltin="1"/>
    <cellStyle name="Accent4" xfId="85" builtinId="41" customBuiltin="1"/>
    <cellStyle name="Accent5" xfId="86" builtinId="45" customBuiltin="1"/>
    <cellStyle name="Accent6" xfId="87" builtinId="49" customBuiltin="1"/>
    <cellStyle name="Bad" xfId="56" builtinId="27" customBuiltin="1"/>
    <cellStyle name="Calculation" xfId="55" builtinId="22" customBuiltin="1"/>
    <cellStyle name="Check Cell" xfId="62" builtinId="23" customBuiltin="1"/>
    <cellStyle name="Comma" xfId="80" builtinId="3"/>
    <cellStyle name="Explanatory Text" xfId="57" builtinId="53" customBuiltin="1"/>
    <cellStyle name="Good" xfId="58" builtinId="26" customBuiltin="1"/>
    <cellStyle name="Heading 1" xfId="73" builtinId="16" customBuiltin="1"/>
    <cellStyle name="Heading 2" xfId="74" builtinId="17" customBuiltin="1"/>
    <cellStyle name="Heading 3" xfId="75" builtinId="18" customBuiltin="1"/>
    <cellStyle name="Heading 4" xfId="76" builtinId="19" customBuiltin="1"/>
    <cellStyle name="Hyperlink" xfId="59" builtinId="8"/>
    <cellStyle name="Input" xfId="60" builtinId="20" customBuiltin="1"/>
    <cellStyle name="Linked Cell" xfId="61" builtinId="24" customBuiltin="1"/>
    <cellStyle name="Merknad 2" xfId="63"/>
    <cellStyle name="Merknad 2 2" xfId="64"/>
    <cellStyle name="Merknad 3" xfId="65"/>
    <cellStyle name="Merknad 3 2" xfId="66"/>
    <cellStyle name="Neutral" xfId="72" builtinId="28" customBuiltin="1"/>
    <cellStyle name="Normal" xfId="0" builtinId="0"/>
    <cellStyle name="Normal 2" xfId="67"/>
    <cellStyle name="Normal 3" xfId="68"/>
    <cellStyle name="Normal 3 2" xfId="69"/>
    <cellStyle name="Normal 4" xfId="70"/>
    <cellStyle name="Normal 4 2" xfId="71"/>
    <cellStyle name="Output" xfId="81" builtinId="21" customBuiltin="1"/>
    <cellStyle name="Prosent 2" xfId="77"/>
    <cellStyle name="Title" xfId="78" builtinId="15" customBuiltin="1"/>
    <cellStyle name="Total" xfId="79" builtinId="25" customBuiltin="1"/>
    <cellStyle name="Warning Text" xfId="8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</xdr:row>
      <xdr:rowOff>76200</xdr:rowOff>
    </xdr:from>
    <xdr:to>
      <xdr:col>9</xdr:col>
      <xdr:colOff>57150</xdr:colOff>
      <xdr:row>8</xdr:row>
      <xdr:rowOff>152400</xdr:rowOff>
    </xdr:to>
    <xdr:pic>
      <xdr:nvPicPr>
        <xdr:cNvPr id="3073" name="Bilde 2" descr="Logo_nffst.png">
          <a:extLst>
            <a:ext uri="{FF2B5EF4-FFF2-40B4-BE49-F238E27FC236}">
              <a16:creationId xmlns:a16="http://schemas.microsoft.com/office/drawing/2014/main" xmlns="" id="{00000000-0008-0000-0000-000001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38800" y="238125"/>
          <a:ext cx="12763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209550</xdr:rowOff>
    </xdr:from>
    <xdr:to>
      <xdr:col>6</xdr:col>
      <xdr:colOff>771525</xdr:colOff>
      <xdr:row>0</xdr:row>
      <xdr:rowOff>923925</xdr:rowOff>
    </xdr:to>
    <xdr:pic>
      <xdr:nvPicPr>
        <xdr:cNvPr id="2150" name="Bilde 1">
          <a:extLst>
            <a:ext uri="{FF2B5EF4-FFF2-40B4-BE49-F238E27FC236}">
              <a16:creationId xmlns:a16="http://schemas.microsoft.com/office/drawing/2014/main" xmlns="" id="{00000000-0008-0000-0200-00006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62575" y="2095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57150</xdr:rowOff>
    </xdr:from>
    <xdr:to>
      <xdr:col>3</xdr:col>
      <xdr:colOff>1152525</xdr:colOff>
      <xdr:row>1</xdr:row>
      <xdr:rowOff>904875</xdr:rowOff>
    </xdr:to>
    <xdr:pic>
      <xdr:nvPicPr>
        <xdr:cNvPr id="4097" name="Bilde 3" descr="Logo_nffst.png">
          <a:extLst>
            <a:ext uri="{FF2B5EF4-FFF2-40B4-BE49-F238E27FC236}">
              <a16:creationId xmlns:a16="http://schemas.microsoft.com/office/drawing/2014/main" xmlns="" id="{00000000-0008-0000-0400-000001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95650" y="57150"/>
          <a:ext cx="9620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post@fosterhjemsforening.no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24"/>
  <sheetViews>
    <sheetView workbookViewId="0">
      <selection activeCell="B13" sqref="B13:C13"/>
    </sheetView>
  </sheetViews>
  <sheetFormatPr defaultColWidth="11.42578125" defaultRowHeight="12.75"/>
  <sheetData>
    <row r="3" spans="2:9" ht="18">
      <c r="B3" s="396" t="s">
        <v>89</v>
      </c>
      <c r="C3" s="396"/>
      <c r="D3" s="396"/>
      <c r="E3" s="396"/>
      <c r="F3" s="396"/>
      <c r="G3" s="396"/>
      <c r="H3" s="396"/>
      <c r="I3" s="396"/>
    </row>
    <row r="4" spans="2:9" ht="18">
      <c r="B4" s="396" t="s">
        <v>90</v>
      </c>
      <c r="C4" s="396"/>
      <c r="D4" s="396"/>
      <c r="E4" s="396"/>
      <c r="F4" s="396"/>
      <c r="G4" s="396"/>
      <c r="H4" s="396"/>
      <c r="I4" s="396"/>
    </row>
    <row r="9" spans="2:9" ht="18.75">
      <c r="B9" s="306" t="s">
        <v>84</v>
      </c>
    </row>
    <row r="10" spans="2:9" ht="15">
      <c r="B10" s="301"/>
    </row>
    <row r="11" spans="2:9" ht="15.75">
      <c r="B11" s="302"/>
    </row>
    <row r="12" spans="2:9">
      <c r="B12" s="394" t="s">
        <v>85</v>
      </c>
      <c r="C12" s="394"/>
    </row>
    <row r="13" spans="2:9">
      <c r="B13" s="394" t="s">
        <v>86</v>
      </c>
      <c r="C13" s="394"/>
    </row>
    <row r="14" spans="2:9">
      <c r="B14" s="394" t="s">
        <v>87</v>
      </c>
      <c r="C14" s="394"/>
      <c r="D14" s="394"/>
    </row>
    <row r="15" spans="2:9">
      <c r="B15" s="394" t="s">
        <v>88</v>
      </c>
      <c r="C15" s="394"/>
    </row>
    <row r="16" spans="2:9" ht="15.75">
      <c r="B16" s="395"/>
      <c r="C16" s="395"/>
    </row>
    <row r="17" spans="2:2" ht="15.75">
      <c r="B17" s="304"/>
    </row>
    <row r="18" spans="2:2" ht="15.75">
      <c r="B18" s="303"/>
    </row>
    <row r="19" spans="2:2" ht="15.75">
      <c r="B19" s="305"/>
    </row>
    <row r="20" spans="2:2" ht="15.75">
      <c r="B20" s="305"/>
    </row>
    <row r="22" spans="2:2" ht="15.75">
      <c r="B22" s="303"/>
    </row>
    <row r="23" spans="2:2" ht="15.75">
      <c r="B23" s="302"/>
    </row>
    <row r="24" spans="2:2" ht="15.75">
      <c r="B24" s="303"/>
    </row>
  </sheetData>
  <mergeCells count="7">
    <mergeCell ref="B15:C15"/>
    <mergeCell ref="B16:C16"/>
    <mergeCell ref="B14:D14"/>
    <mergeCell ref="B3:I3"/>
    <mergeCell ref="B4:I4"/>
    <mergeCell ref="B12:C12"/>
    <mergeCell ref="B13:C13"/>
  </mergeCells>
  <phoneticPr fontId="0" type="noConversion"/>
  <hyperlinks>
    <hyperlink ref="B12:C12" location="Hovedbok!A1" display="HOVEDBOK"/>
    <hyperlink ref="B13:C13" location="Regnskap!A1" display="REGNSKAP"/>
    <hyperlink ref="B14:D14" location="Årsmøteinnbet!A1" display="ÅRSMØTEINNBET"/>
    <hyperlink ref="B15:C15" location="'Budsjett 2016'!A1" display="BUDSJETT"/>
  </hyperlink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153"/>
  <sheetViews>
    <sheetView zoomScaleNormal="100" workbookViewId="0">
      <pane xSplit="9" ySplit="6" topLeftCell="J18" activePane="bottomRight" state="frozen"/>
      <selection pane="topRight" activeCell="M1" sqref="M1"/>
      <selection pane="bottomLeft" activeCell="A8" sqref="A8"/>
      <selection pane="bottomRight" activeCell="C18" sqref="C18"/>
    </sheetView>
  </sheetViews>
  <sheetFormatPr defaultColWidth="11.42578125" defaultRowHeight="12.75"/>
  <cols>
    <col min="1" max="1" width="6.7109375" style="74" bestFit="1" customWidth="1"/>
    <col min="2" max="2" width="9" style="173" customWidth="1"/>
    <col min="3" max="3" width="44.7109375" style="28" bestFit="1" customWidth="1"/>
    <col min="4" max="5" width="11.42578125" style="11" bestFit="1"/>
    <col min="6" max="6" width="11.140625" style="11" customWidth="1"/>
    <col min="7" max="7" width="10.85546875" style="11" bestFit="1" customWidth="1"/>
    <col min="8" max="8" width="10.28515625" style="11" customWidth="1"/>
    <col min="9" max="9" width="11.42578125" style="11" bestFit="1"/>
    <col min="10" max="10" width="18.140625" style="11" customWidth="1"/>
    <col min="11" max="15" width="16.7109375" style="11" customWidth="1"/>
    <col min="16" max="21" width="12.7109375" style="11" customWidth="1"/>
    <col min="22" max="23" width="9.42578125" style="11" customWidth="1"/>
    <col min="24" max="25" width="15.7109375" style="11" customWidth="1"/>
    <col min="26" max="32" width="16.7109375" style="11" customWidth="1"/>
    <col min="33" max="33" width="18.140625" style="28" customWidth="1"/>
    <col min="34" max="16384" width="11.42578125" style="28"/>
  </cols>
  <sheetData>
    <row r="1" spans="1:41" ht="24" customHeight="1">
      <c r="A1" s="420" t="s">
        <v>31</v>
      </c>
      <c r="B1" s="160"/>
      <c r="C1" s="260"/>
      <c r="D1" s="406" t="str">
        <f>Regnskap!C29</f>
        <v>Brukskonto</v>
      </c>
      <c r="E1" s="417"/>
      <c r="F1" s="149" t="str">
        <f>Regnskap!C31</f>
        <v>Sparekonto</v>
      </c>
      <c r="G1" s="150"/>
      <c r="H1" s="405" t="s">
        <v>0</v>
      </c>
      <c r="I1" s="417"/>
      <c r="J1" s="407" t="s">
        <v>10</v>
      </c>
      <c r="K1" s="408"/>
      <c r="L1" s="408"/>
      <c r="M1" s="408"/>
      <c r="N1" s="408"/>
      <c r="O1" s="409"/>
      <c r="P1" s="405" t="s">
        <v>81</v>
      </c>
      <c r="Q1" s="406"/>
      <c r="R1" s="406"/>
      <c r="S1" s="406"/>
      <c r="T1" s="406"/>
      <c r="U1" s="406"/>
      <c r="V1" s="416" t="s">
        <v>11</v>
      </c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297"/>
    </row>
    <row r="2" spans="1:41" ht="21" customHeight="1">
      <c r="A2" s="420"/>
      <c r="B2" s="161" t="s">
        <v>22</v>
      </c>
      <c r="C2" s="261">
        <f>Regnskap!E2</f>
        <v>2019</v>
      </c>
      <c r="D2" s="421" t="str">
        <f>IF(Regnskap!D30=0,"?",Regnskap!D30)</f>
        <v>Sparebank 1</v>
      </c>
      <c r="E2" s="422"/>
      <c r="F2" s="423" t="str">
        <f>IF(Regnskap!D32=0,"?",Regnskap!D32)</f>
        <v>Sparebank 1</v>
      </c>
      <c r="G2" s="422"/>
      <c r="H2" s="151"/>
      <c r="I2" s="152"/>
      <c r="J2" s="397" t="str">
        <f>Regnskap!C8</f>
        <v>Medlemskontigent refundert fra NFF</v>
      </c>
      <c r="K2" s="397" t="str">
        <f>Regnskap!C9</f>
        <v>Støtte fra NFF/sentralt</v>
      </c>
      <c r="L2" s="397" t="str">
        <f>Regnskap!C10</f>
        <v>Annen støtte</v>
      </c>
      <c r="M2" s="397" t="str">
        <f>Regnskap!C11</f>
        <v>Grasrotandel fra Norsk Tipping</v>
      </c>
      <c r="N2" s="397" t="str">
        <f>Regnskap!C14</f>
        <v>Andre inntekter</v>
      </c>
      <c r="O2" s="397" t="str">
        <f>Regnskap!C15</f>
        <v>Sponsorinntekter</v>
      </c>
      <c r="P2" s="399" t="str">
        <f>Regnskap!C12</f>
        <v>Kurs og årsmøte</v>
      </c>
      <c r="Q2" s="400"/>
      <c r="R2" s="399" t="str">
        <f>Regnskap!C13</f>
        <v>Familiesamlinger</v>
      </c>
      <c r="S2" s="400"/>
      <c r="T2" s="399" t="s">
        <v>80</v>
      </c>
      <c r="U2" s="400"/>
      <c r="V2" s="410" t="str">
        <f>Regnskap!I14</f>
        <v>Kursdeltagelse</v>
      </c>
      <c r="W2" s="411"/>
      <c r="X2" s="403" t="str">
        <f>Regnskap!I10</f>
        <v>Styrehonorar</v>
      </c>
      <c r="Y2" s="403" t="str">
        <f>Regnskap!I11</f>
        <v>Kontorrekvisita</v>
      </c>
      <c r="Z2" s="403" t="str">
        <f>Regnskap!I12</f>
        <v>Styremøter</v>
      </c>
      <c r="AA2" s="403" t="str">
        <f>Regnskap!I13</f>
        <v>Regionmøter</v>
      </c>
      <c r="AB2" s="403" t="str">
        <f>Regnskap!I15</f>
        <v>Landsstyrem/ landsmøte</v>
      </c>
      <c r="AC2" s="403" t="str">
        <f>Regnskap!I16</f>
        <v>Andre møter</v>
      </c>
      <c r="AD2" s="403" t="str">
        <f>Regnskap!I17</f>
        <v>Diverse</v>
      </c>
      <c r="AE2" s="403" t="str">
        <f>Regnskap!I18</f>
        <v>Bankgebyrer</v>
      </c>
      <c r="AF2" s="414" t="str">
        <f>Regnskap!I20</f>
        <v>Revisjon</v>
      </c>
      <c r="AG2" s="297"/>
    </row>
    <row r="3" spans="1:41" ht="18" customHeight="1">
      <c r="A3" s="420"/>
      <c r="B3" s="162"/>
      <c r="C3" s="262"/>
      <c r="D3" s="424" t="str">
        <f>IF(Regnskap!E30=0,"?",Regnskap!E30)</f>
        <v>4202 439 4837</v>
      </c>
      <c r="E3" s="425"/>
      <c r="F3" s="426" t="str">
        <f>IF(Regnskap!E32=0,"?",Regnskap!E32)</f>
        <v>4202 439 4810</v>
      </c>
      <c r="G3" s="425"/>
      <c r="H3" s="418"/>
      <c r="I3" s="419"/>
      <c r="J3" s="398"/>
      <c r="K3" s="398"/>
      <c r="L3" s="398"/>
      <c r="M3" s="398"/>
      <c r="N3" s="398"/>
      <c r="O3" s="398"/>
      <c r="P3" s="401"/>
      <c r="Q3" s="402"/>
      <c r="R3" s="401"/>
      <c r="S3" s="402"/>
      <c r="T3" s="401"/>
      <c r="U3" s="402"/>
      <c r="V3" s="412"/>
      <c r="W3" s="413"/>
      <c r="X3" s="404"/>
      <c r="Y3" s="404"/>
      <c r="Z3" s="404"/>
      <c r="AA3" s="404"/>
      <c r="AB3" s="404"/>
      <c r="AC3" s="404"/>
      <c r="AD3" s="404"/>
      <c r="AE3" s="404"/>
      <c r="AF3" s="415"/>
      <c r="AG3" s="298" t="s">
        <v>82</v>
      </c>
    </row>
    <row r="4" spans="1:41" ht="15">
      <c r="A4" s="420"/>
      <c r="B4" s="163" t="s">
        <v>24</v>
      </c>
      <c r="C4" s="263" t="s">
        <v>1</v>
      </c>
      <c r="D4" s="249" t="s">
        <v>2</v>
      </c>
      <c r="E4" s="240" t="s">
        <v>3</v>
      </c>
      <c r="F4" s="241" t="s">
        <v>2</v>
      </c>
      <c r="G4" s="240" t="s">
        <v>3</v>
      </c>
      <c r="H4" s="241" t="s">
        <v>2</v>
      </c>
      <c r="I4" s="240" t="s">
        <v>3</v>
      </c>
      <c r="J4" s="240"/>
      <c r="K4" s="240"/>
      <c r="L4" s="240"/>
      <c r="M4" s="240"/>
      <c r="N4" s="240"/>
      <c r="O4" s="240"/>
      <c r="P4" s="241" t="s">
        <v>2</v>
      </c>
      <c r="Q4" s="240" t="s">
        <v>3</v>
      </c>
      <c r="R4" s="241" t="s">
        <v>2</v>
      </c>
      <c r="S4" s="240" t="s">
        <v>3</v>
      </c>
      <c r="T4" s="241" t="s">
        <v>2</v>
      </c>
      <c r="U4" s="240" t="s">
        <v>3</v>
      </c>
      <c r="V4" s="241" t="s">
        <v>2</v>
      </c>
      <c r="W4" s="240" t="s">
        <v>3</v>
      </c>
      <c r="X4" s="241" t="s">
        <v>2</v>
      </c>
      <c r="Y4" s="241" t="s">
        <v>2</v>
      </c>
      <c r="Z4" s="241" t="s">
        <v>2</v>
      </c>
      <c r="AA4" s="241" t="s">
        <v>2</v>
      </c>
      <c r="AB4" s="241" t="s">
        <v>2</v>
      </c>
      <c r="AC4" s="241" t="s">
        <v>2</v>
      </c>
      <c r="AD4" s="241" t="s">
        <v>2</v>
      </c>
      <c r="AE4" s="241" t="s">
        <v>2</v>
      </c>
      <c r="AF4" s="241" t="s">
        <v>2</v>
      </c>
      <c r="AG4" s="296"/>
    </row>
    <row r="5" spans="1:41" ht="15">
      <c r="A5" s="420"/>
      <c r="B5" s="164" t="s">
        <v>4</v>
      </c>
      <c r="C5" s="264" t="s">
        <v>35</v>
      </c>
      <c r="D5" s="258">
        <v>81258</v>
      </c>
      <c r="E5" s="47"/>
      <c r="F5" s="83">
        <v>215556</v>
      </c>
      <c r="G5" s="47"/>
      <c r="H5" s="102">
        <v>808</v>
      </c>
      <c r="I5" s="47"/>
      <c r="J5" s="217"/>
      <c r="K5" s="217"/>
      <c r="L5" s="217"/>
      <c r="M5" s="244"/>
      <c r="N5" s="210"/>
      <c r="O5" s="217"/>
      <c r="P5" s="236"/>
      <c r="Q5" s="225"/>
      <c r="R5" s="48"/>
      <c r="S5" s="225"/>
      <c r="T5" s="48"/>
      <c r="U5" s="47"/>
      <c r="V5" s="48"/>
      <c r="W5" s="86"/>
      <c r="X5" s="217"/>
      <c r="Y5" s="217"/>
      <c r="Z5" s="217"/>
      <c r="AA5" s="217"/>
      <c r="AB5" s="217"/>
      <c r="AC5" s="217"/>
      <c r="AD5" s="317"/>
      <c r="AE5" s="217"/>
      <c r="AF5" s="250"/>
      <c r="AG5" s="250"/>
    </row>
    <row r="6" spans="1:41">
      <c r="A6" s="420"/>
      <c r="B6" s="165" t="s">
        <v>4</v>
      </c>
      <c r="C6" s="264" t="s">
        <v>36</v>
      </c>
      <c r="D6" s="89"/>
      <c r="E6" s="47"/>
      <c r="F6" s="49"/>
      <c r="G6" s="47"/>
      <c r="H6" s="49"/>
      <c r="I6" s="47"/>
      <c r="J6" s="322"/>
      <c r="K6" s="322"/>
      <c r="L6" s="322"/>
      <c r="M6" s="323"/>
      <c r="N6" s="211"/>
      <c r="O6" s="322"/>
      <c r="P6" s="237"/>
      <c r="Q6" s="47"/>
      <c r="R6" s="49"/>
      <c r="S6" s="47"/>
      <c r="T6" s="49"/>
      <c r="U6" s="47"/>
      <c r="V6" s="49"/>
      <c r="W6" s="86"/>
      <c r="X6" s="322"/>
      <c r="Y6" s="322"/>
      <c r="Z6" s="322"/>
      <c r="AA6" s="322"/>
      <c r="AB6" s="322"/>
      <c r="AC6" s="322"/>
      <c r="AD6" s="318"/>
      <c r="AE6" s="322"/>
      <c r="AF6" s="251"/>
      <c r="AG6" s="324"/>
    </row>
    <row r="7" spans="1:41" s="335" customFormat="1">
      <c r="A7" s="325"/>
      <c r="B7" s="326"/>
      <c r="C7" s="327"/>
      <c r="D7" s="328"/>
      <c r="E7" s="329"/>
      <c r="F7" s="328"/>
      <c r="G7" s="329"/>
      <c r="H7" s="328"/>
      <c r="I7" s="330"/>
      <c r="J7" s="331"/>
      <c r="K7" s="337"/>
      <c r="L7" s="337"/>
      <c r="M7" s="337"/>
      <c r="N7" s="337"/>
      <c r="O7" s="337"/>
      <c r="P7" s="328"/>
      <c r="Q7" s="328"/>
      <c r="R7" s="328"/>
      <c r="S7" s="332"/>
      <c r="T7" s="328"/>
      <c r="U7" s="328"/>
      <c r="V7" s="328"/>
      <c r="W7" s="328"/>
      <c r="X7" s="331"/>
      <c r="Y7" s="337"/>
      <c r="Z7" s="331"/>
      <c r="AA7" s="331"/>
      <c r="AB7" s="331"/>
      <c r="AC7" s="331"/>
      <c r="AD7" s="333"/>
      <c r="AE7" s="333"/>
      <c r="AF7" s="333"/>
      <c r="AG7" s="331"/>
      <c r="AH7" s="334"/>
      <c r="AI7" s="334"/>
      <c r="AJ7" s="334"/>
      <c r="AK7" s="334"/>
      <c r="AL7" s="334"/>
      <c r="AM7" s="334"/>
      <c r="AN7" s="334"/>
      <c r="AO7" s="334"/>
    </row>
    <row r="8" spans="1:41" s="335" customFormat="1">
      <c r="A8" s="336"/>
      <c r="B8" s="326"/>
      <c r="C8" s="327"/>
      <c r="D8" s="328"/>
      <c r="E8" s="329"/>
      <c r="F8" s="328"/>
      <c r="G8" s="329"/>
      <c r="H8" s="328"/>
      <c r="I8" s="330"/>
      <c r="J8" s="331"/>
      <c r="K8" s="337"/>
      <c r="L8" s="337"/>
      <c r="M8" s="337"/>
      <c r="N8" s="337"/>
      <c r="O8" s="337"/>
      <c r="P8" s="328"/>
      <c r="Q8" s="328"/>
      <c r="R8" s="328"/>
      <c r="S8" s="332"/>
      <c r="T8" s="328"/>
      <c r="U8" s="328"/>
      <c r="V8" s="328"/>
      <c r="W8" s="328"/>
      <c r="X8" s="331"/>
      <c r="Y8" s="337"/>
      <c r="Z8" s="331"/>
      <c r="AA8" s="331"/>
      <c r="AB8" s="331"/>
      <c r="AC8" s="331"/>
      <c r="AD8" s="333"/>
      <c r="AE8" s="333"/>
      <c r="AF8" s="333"/>
      <c r="AG8" s="331"/>
      <c r="AH8" s="334"/>
      <c r="AI8" s="334"/>
      <c r="AJ8" s="334"/>
      <c r="AK8" s="334"/>
      <c r="AL8" s="334"/>
      <c r="AM8" s="334"/>
      <c r="AN8" s="334"/>
      <c r="AO8" s="334"/>
    </row>
    <row r="9" spans="1:41">
      <c r="B9" s="166"/>
      <c r="C9"/>
      <c r="D9" s="345"/>
      <c r="E9" s="346"/>
      <c r="F9" s="313"/>
      <c r="G9" s="316"/>
      <c r="H9" s="313"/>
      <c r="I9" s="315"/>
      <c r="K9" s="313"/>
      <c r="L9" s="313"/>
      <c r="M9" s="313"/>
      <c r="N9" s="313"/>
      <c r="O9" s="313"/>
      <c r="P9" s="313"/>
      <c r="Q9" s="313"/>
      <c r="R9" s="313"/>
      <c r="T9" s="313"/>
      <c r="U9" s="313"/>
      <c r="V9" s="313"/>
      <c r="W9" s="313"/>
      <c r="Y9" s="313"/>
      <c r="AD9" s="319"/>
      <c r="AE9" s="314"/>
      <c r="AF9" s="314"/>
    </row>
    <row r="10" spans="1:41" s="101" customFormat="1" ht="12" customHeight="1">
      <c r="A10" s="78">
        <v>1</v>
      </c>
      <c r="B10" s="166">
        <v>43469</v>
      </c>
      <c r="C10" s="377" t="s">
        <v>172</v>
      </c>
      <c r="D10" s="378">
        <v>3663</v>
      </c>
      <c r="E10" s="379" t="s">
        <v>4</v>
      </c>
      <c r="F10" s="29"/>
      <c r="G10" s="30"/>
      <c r="H10" s="6"/>
      <c r="I10" s="2"/>
      <c r="J10" s="218"/>
      <c r="K10" s="218"/>
      <c r="L10" s="272"/>
      <c r="M10" s="212">
        <v>3663</v>
      </c>
      <c r="N10" s="213"/>
      <c r="O10" s="218"/>
      <c r="P10" s="238"/>
      <c r="Q10" s="226"/>
      <c r="R10" s="56"/>
      <c r="S10" s="226"/>
      <c r="T10" s="56"/>
      <c r="U10" s="30"/>
      <c r="V10" s="29"/>
      <c r="W10" s="87"/>
      <c r="X10" s="218"/>
      <c r="Y10" s="340"/>
      <c r="Z10" s="218"/>
      <c r="AA10" s="218"/>
      <c r="AB10" s="218"/>
      <c r="AC10" s="218"/>
      <c r="AD10" s="218"/>
      <c r="AE10" s="218"/>
      <c r="AF10" s="252"/>
      <c r="AG10" s="252" t="e">
        <f>D10-E10+F10-G10+H10-I10-J10-K10-L10-M10-N10-O10+P10-Q10+R10-S10+T10-U10+V10-W10+X10+Y10+Z10+AA10+AB10+AC10+AD10+AE10+AF10</f>
        <v>#VALUE!</v>
      </c>
      <c r="AH10" s="11"/>
      <c r="AI10" s="11"/>
    </row>
    <row r="11" spans="1:41">
      <c r="A11" s="174">
        <v>2</v>
      </c>
      <c r="B11" s="166">
        <v>43472</v>
      </c>
      <c r="C11" s="377" t="s">
        <v>173</v>
      </c>
      <c r="D11" s="378">
        <v>1110</v>
      </c>
      <c r="E11" s="379" t="s">
        <v>4</v>
      </c>
      <c r="F11" s="29"/>
      <c r="G11" s="30"/>
      <c r="H11" s="6"/>
      <c r="I11" s="2"/>
      <c r="J11" s="218"/>
      <c r="K11" s="218"/>
      <c r="L11" s="272"/>
      <c r="M11" s="380" t="s">
        <v>4</v>
      </c>
      <c r="N11" s="213"/>
      <c r="O11" s="218"/>
      <c r="P11" s="238"/>
      <c r="Q11" s="226"/>
      <c r="R11" s="2"/>
      <c r="S11" s="226">
        <v>1110</v>
      </c>
      <c r="T11" s="56"/>
      <c r="U11" s="30"/>
      <c r="V11" s="29"/>
      <c r="W11" s="87"/>
      <c r="X11" s="218"/>
      <c r="Y11" s="320"/>
      <c r="Z11" s="218"/>
      <c r="AA11" s="218"/>
      <c r="AB11" s="218"/>
      <c r="AC11" s="218"/>
      <c r="AD11" s="218"/>
      <c r="AE11" s="218"/>
      <c r="AF11" s="252"/>
      <c r="AG11" s="252" t="e">
        <f t="shared" ref="AG11:AG134" si="0">D11-E11+F11-G11+H11-I11-J11-K11-L11-M11-N11-O11+P11-Q11+R11-S11+T11-U11+V11-W11+X11+Y11+Z11+AA11+AB11+AC11+AD11+AE11+AF11</f>
        <v>#VALUE!</v>
      </c>
    </row>
    <row r="12" spans="1:41">
      <c r="A12" s="78">
        <v>3</v>
      </c>
      <c r="B12" s="166">
        <v>43472</v>
      </c>
      <c r="C12" s="377" t="s">
        <v>174</v>
      </c>
      <c r="D12" s="91"/>
      <c r="E12" s="84">
        <v>4</v>
      </c>
      <c r="F12" s="29"/>
      <c r="G12" s="30"/>
      <c r="H12" s="6"/>
      <c r="I12" s="2"/>
      <c r="J12" s="218"/>
      <c r="K12" s="218"/>
      <c r="L12" s="272"/>
      <c r="M12" s="212"/>
      <c r="N12" s="213"/>
      <c r="O12" s="218"/>
      <c r="P12" s="238"/>
      <c r="Q12" s="226"/>
      <c r="R12" s="2"/>
      <c r="S12" s="226"/>
      <c r="T12" s="56"/>
      <c r="U12" s="30"/>
      <c r="V12" s="29"/>
      <c r="W12" s="87"/>
      <c r="X12" s="218"/>
      <c r="Y12" s="320"/>
      <c r="Z12" s="218"/>
      <c r="AA12" s="218"/>
      <c r="AB12" s="218"/>
      <c r="AC12" s="218"/>
      <c r="AD12" s="218"/>
      <c r="AE12" s="218">
        <v>4</v>
      </c>
      <c r="AF12" s="252"/>
      <c r="AG12" s="252">
        <f t="shared" si="0"/>
        <v>0</v>
      </c>
    </row>
    <row r="13" spans="1:41">
      <c r="A13" s="78">
        <v>4</v>
      </c>
      <c r="B13" s="166">
        <v>43474</v>
      </c>
      <c r="C13" s="377" t="s">
        <v>175</v>
      </c>
      <c r="D13" s="91"/>
      <c r="E13" s="84">
        <v>2459</v>
      </c>
      <c r="F13" s="29"/>
      <c r="G13" s="30"/>
      <c r="H13" s="6"/>
      <c r="I13" s="2"/>
      <c r="J13" s="218"/>
      <c r="K13" s="218"/>
      <c r="L13" s="272"/>
      <c r="M13" s="212"/>
      <c r="N13" s="213"/>
      <c r="O13" s="218"/>
      <c r="P13" s="238"/>
      <c r="Q13" s="226"/>
      <c r="R13" s="294">
        <v>2459</v>
      </c>
      <c r="S13" s="226"/>
      <c r="T13" s="56"/>
      <c r="U13" s="30"/>
      <c r="V13" s="29"/>
      <c r="W13" s="87"/>
      <c r="X13" s="218"/>
      <c r="Y13" s="320"/>
      <c r="Z13" s="218"/>
      <c r="AA13" s="218"/>
      <c r="AB13" s="218"/>
      <c r="AC13" s="218"/>
      <c r="AD13" s="218"/>
      <c r="AE13" s="218"/>
      <c r="AF13" s="252"/>
      <c r="AG13" s="252">
        <f t="shared" si="0"/>
        <v>0</v>
      </c>
    </row>
    <row r="14" spans="1:41">
      <c r="A14" s="78">
        <v>5</v>
      </c>
      <c r="B14" s="166">
        <v>43481</v>
      </c>
      <c r="C14" s="377" t="s">
        <v>181</v>
      </c>
      <c r="D14" s="91">
        <v>16056</v>
      </c>
      <c r="E14" s="84"/>
      <c r="F14" s="29"/>
      <c r="G14" s="30"/>
      <c r="H14" s="6"/>
      <c r="I14" s="2"/>
      <c r="J14" s="320">
        <v>16056</v>
      </c>
      <c r="K14" s="320"/>
      <c r="L14" s="321"/>
      <c r="M14" s="212"/>
      <c r="N14" s="213"/>
      <c r="O14" s="320"/>
      <c r="P14" s="338"/>
      <c r="Q14" s="226"/>
      <c r="R14" s="294"/>
      <c r="S14" s="226"/>
      <c r="T14" s="56"/>
      <c r="U14" s="30"/>
      <c r="V14" s="29"/>
      <c r="W14" s="87"/>
      <c r="X14" s="320"/>
      <c r="Y14" s="320"/>
      <c r="Z14" s="320"/>
      <c r="AA14" s="320"/>
      <c r="AB14" s="320"/>
      <c r="AC14" s="320"/>
      <c r="AD14" s="320"/>
      <c r="AE14" s="320"/>
      <c r="AF14" s="252"/>
      <c r="AG14" s="252">
        <f t="shared" si="0"/>
        <v>0</v>
      </c>
    </row>
    <row r="15" spans="1:41">
      <c r="A15" s="78">
        <v>6</v>
      </c>
      <c r="B15" s="166">
        <v>43480</v>
      </c>
      <c r="C15" s="377" t="s">
        <v>182</v>
      </c>
      <c r="D15" s="91"/>
      <c r="E15" s="84">
        <v>1485</v>
      </c>
      <c r="F15" s="29"/>
      <c r="G15" s="30"/>
      <c r="H15" s="6"/>
      <c r="I15" s="2"/>
      <c r="J15" s="218"/>
      <c r="K15" s="218"/>
      <c r="L15" s="272"/>
      <c r="M15" s="212"/>
      <c r="N15" s="213"/>
      <c r="O15" s="320"/>
      <c r="P15" s="338"/>
      <c r="Q15" s="226"/>
      <c r="R15" s="294">
        <v>1485</v>
      </c>
      <c r="S15" s="226"/>
      <c r="T15" s="56"/>
      <c r="U15" s="30"/>
      <c r="V15" s="29"/>
      <c r="W15" s="87"/>
      <c r="X15" s="218"/>
      <c r="Y15" s="320"/>
      <c r="Z15" s="218"/>
      <c r="AA15" s="218"/>
      <c r="AB15" s="218"/>
      <c r="AC15" s="218"/>
      <c r="AD15" s="218"/>
      <c r="AE15" s="218"/>
      <c r="AF15" s="252"/>
      <c r="AG15" s="252">
        <f t="shared" si="0"/>
        <v>0</v>
      </c>
    </row>
    <row r="16" spans="1:41">
      <c r="A16" s="78">
        <v>7</v>
      </c>
      <c r="B16" s="166">
        <v>43480</v>
      </c>
      <c r="C16" s="377" t="s">
        <v>176</v>
      </c>
      <c r="D16" s="79"/>
      <c r="E16" s="84">
        <v>20279</v>
      </c>
      <c r="F16" s="91"/>
      <c r="G16" s="30"/>
      <c r="H16" s="6"/>
      <c r="I16" s="2"/>
      <c r="J16" s="218"/>
      <c r="K16" s="218"/>
      <c r="L16" s="272"/>
      <c r="M16" s="212"/>
      <c r="N16" s="213"/>
      <c r="O16" s="320"/>
      <c r="P16" s="338"/>
      <c r="Q16" s="226"/>
      <c r="R16" s="294">
        <v>20279</v>
      </c>
      <c r="S16" s="226"/>
      <c r="U16" s="56"/>
      <c r="V16" s="29"/>
      <c r="W16" s="87"/>
      <c r="X16" s="218"/>
      <c r="Y16" s="320"/>
      <c r="Z16" s="218"/>
      <c r="AA16" s="218"/>
      <c r="AB16" s="218"/>
      <c r="AC16" s="218"/>
      <c r="AD16" s="218"/>
      <c r="AE16" s="218"/>
      <c r="AF16" s="252"/>
      <c r="AG16" s="252">
        <f t="shared" si="0"/>
        <v>0</v>
      </c>
    </row>
    <row r="17" spans="1:33">
      <c r="A17" s="78">
        <v>8</v>
      </c>
      <c r="B17" s="166">
        <v>43496</v>
      </c>
      <c r="C17" s="377" t="s">
        <v>177</v>
      </c>
      <c r="D17" s="91"/>
      <c r="E17" s="84"/>
      <c r="F17" s="29">
        <v>128</v>
      </c>
      <c r="G17" s="30"/>
      <c r="H17" s="6"/>
      <c r="I17" s="2"/>
      <c r="J17" s="218"/>
      <c r="K17" s="218"/>
      <c r="L17" s="272"/>
      <c r="M17" s="212"/>
      <c r="N17" s="213"/>
      <c r="O17" s="320"/>
      <c r="P17" s="339"/>
      <c r="Q17" s="226"/>
      <c r="R17" s="294"/>
      <c r="S17" s="226"/>
      <c r="U17" s="56">
        <v>128</v>
      </c>
      <c r="V17" s="29"/>
      <c r="W17" s="87"/>
      <c r="X17" s="218"/>
      <c r="Y17" s="320"/>
      <c r="Z17" s="218"/>
      <c r="AA17" s="218"/>
      <c r="AB17" s="218"/>
      <c r="AC17" s="218"/>
      <c r="AD17" s="218"/>
      <c r="AE17" s="218"/>
      <c r="AF17" s="252"/>
      <c r="AG17" s="252">
        <f t="shared" si="0"/>
        <v>0</v>
      </c>
    </row>
    <row r="18" spans="1:33">
      <c r="A18" s="78">
        <v>9</v>
      </c>
      <c r="B18" s="166">
        <v>43472</v>
      </c>
      <c r="C18" s="377" t="s">
        <v>178</v>
      </c>
      <c r="D18" s="91"/>
      <c r="E18" s="84"/>
      <c r="F18" s="29"/>
      <c r="G18" s="30"/>
      <c r="H18" s="6">
        <v>2940</v>
      </c>
      <c r="I18" s="2"/>
      <c r="J18" s="218"/>
      <c r="K18" s="218"/>
      <c r="L18" s="272"/>
      <c r="M18" s="212"/>
      <c r="N18" s="213"/>
      <c r="O18" s="272"/>
      <c r="P18" s="87"/>
      <c r="Q18" s="226"/>
      <c r="R18" s="30"/>
      <c r="S18" s="226">
        <v>2940</v>
      </c>
      <c r="U18" s="56"/>
      <c r="V18" s="29"/>
      <c r="W18" s="87"/>
      <c r="X18" s="218"/>
      <c r="Y18" s="320"/>
      <c r="Z18" s="218"/>
      <c r="AA18" s="218"/>
      <c r="AB18" s="218"/>
      <c r="AC18" s="218"/>
      <c r="AD18" s="218"/>
      <c r="AE18" s="218"/>
      <c r="AF18" s="252"/>
      <c r="AG18" s="252">
        <f t="shared" si="0"/>
        <v>0</v>
      </c>
    </row>
    <row r="19" spans="1:33">
      <c r="A19" s="78">
        <v>10</v>
      </c>
      <c r="B19" s="166">
        <v>43500</v>
      </c>
      <c r="C19" s="377" t="s">
        <v>174</v>
      </c>
      <c r="D19" s="91"/>
      <c r="E19" s="84">
        <v>8</v>
      </c>
      <c r="F19" s="29"/>
      <c r="G19" s="30"/>
      <c r="H19" s="6"/>
      <c r="I19" s="2"/>
      <c r="J19" s="218"/>
      <c r="K19" s="218"/>
      <c r="L19" s="272"/>
      <c r="M19" s="212"/>
      <c r="N19" s="213"/>
      <c r="O19" s="272"/>
      <c r="P19" s="87"/>
      <c r="Q19" s="226"/>
      <c r="R19" s="87"/>
      <c r="S19" s="226"/>
      <c r="U19" s="56"/>
      <c r="V19" s="29"/>
      <c r="W19" s="87"/>
      <c r="X19" s="218"/>
      <c r="Y19" s="320"/>
      <c r="Z19" s="218"/>
      <c r="AA19" s="218"/>
      <c r="AB19" s="218"/>
      <c r="AC19" s="218"/>
      <c r="AD19" s="218"/>
      <c r="AE19" s="218">
        <v>8</v>
      </c>
      <c r="AF19" s="252"/>
      <c r="AG19" s="252">
        <f t="shared" si="0"/>
        <v>0</v>
      </c>
    </row>
    <row r="20" spans="1:33">
      <c r="A20" s="78">
        <v>11</v>
      </c>
      <c r="B20" s="166">
        <v>43514</v>
      </c>
      <c r="C20" s="377" t="s">
        <v>179</v>
      </c>
      <c r="D20" s="91"/>
      <c r="E20" s="84">
        <v>330</v>
      </c>
      <c r="F20" s="29"/>
      <c r="G20" s="30"/>
      <c r="H20" s="6"/>
      <c r="I20" s="2"/>
      <c r="J20" s="320"/>
      <c r="K20" s="320"/>
      <c r="L20" s="272"/>
      <c r="M20" s="212"/>
      <c r="N20" s="213"/>
      <c r="O20" s="272"/>
      <c r="P20" s="87"/>
      <c r="Q20" s="226"/>
      <c r="R20" s="87"/>
      <c r="S20" s="226"/>
      <c r="U20" s="56"/>
      <c r="V20" s="29"/>
      <c r="W20" s="87"/>
      <c r="X20" s="320"/>
      <c r="Y20" s="320"/>
      <c r="Z20" s="320"/>
      <c r="AA20" s="320"/>
      <c r="AB20" s="320"/>
      <c r="AC20" s="320"/>
      <c r="AD20" s="320">
        <v>330</v>
      </c>
      <c r="AE20" s="320"/>
      <c r="AF20" s="252"/>
      <c r="AG20" s="252">
        <f t="shared" si="0"/>
        <v>0</v>
      </c>
    </row>
    <row r="21" spans="1:33">
      <c r="A21" s="78">
        <v>12</v>
      </c>
      <c r="B21" s="166">
        <v>43514</v>
      </c>
      <c r="C21" s="377" t="s">
        <v>180</v>
      </c>
      <c r="D21" s="91"/>
      <c r="E21" s="84">
        <v>279</v>
      </c>
      <c r="F21" s="29"/>
      <c r="G21" s="30"/>
      <c r="H21" s="6"/>
      <c r="I21" s="2"/>
      <c r="J21" s="218"/>
      <c r="K21" s="218"/>
      <c r="L21" s="272"/>
      <c r="M21" s="212"/>
      <c r="N21" s="213"/>
      <c r="O21" s="272"/>
      <c r="P21" s="295"/>
      <c r="Q21" s="226"/>
      <c r="R21" s="56"/>
      <c r="S21" s="226"/>
      <c r="U21" s="56"/>
      <c r="V21" s="29"/>
      <c r="W21" s="87"/>
      <c r="X21" s="218"/>
      <c r="Y21" s="340"/>
      <c r="Z21" s="218"/>
      <c r="AA21" s="218"/>
      <c r="AB21" s="218"/>
      <c r="AC21" s="218"/>
      <c r="AD21" s="218">
        <v>279</v>
      </c>
      <c r="AE21" s="218"/>
      <c r="AF21" s="252"/>
      <c r="AG21" s="252">
        <f t="shared" si="0"/>
        <v>0</v>
      </c>
    </row>
    <row r="22" spans="1:33">
      <c r="A22" s="78">
        <v>13</v>
      </c>
      <c r="B22" s="166">
        <v>43524</v>
      </c>
      <c r="C22" s="377" t="s">
        <v>177</v>
      </c>
      <c r="D22" s="88"/>
      <c r="E22" s="84"/>
      <c r="F22" s="90">
        <v>116</v>
      </c>
      <c r="G22" s="30"/>
      <c r="H22" s="6"/>
      <c r="I22" s="2"/>
      <c r="J22" s="320"/>
      <c r="K22" s="320"/>
      <c r="L22" s="321"/>
      <c r="M22" s="212"/>
      <c r="N22" s="213"/>
      <c r="O22" s="320"/>
      <c r="P22" s="307"/>
      <c r="Q22" s="226"/>
      <c r="R22" s="307"/>
      <c r="S22" s="226"/>
      <c r="U22" s="56">
        <v>116</v>
      </c>
      <c r="V22" s="29"/>
      <c r="W22" s="87"/>
      <c r="X22" s="320"/>
      <c r="Y22" s="341"/>
      <c r="Z22" s="320"/>
      <c r="AA22" s="320"/>
      <c r="AB22" s="320"/>
      <c r="AC22" s="320"/>
      <c r="AD22" s="320"/>
      <c r="AE22" s="320"/>
      <c r="AF22" s="252"/>
      <c r="AG22" s="252">
        <f t="shared" si="0"/>
        <v>0</v>
      </c>
    </row>
    <row r="23" spans="1:33">
      <c r="A23" s="78">
        <v>14</v>
      </c>
      <c r="B23" s="166">
        <v>43555</v>
      </c>
      <c r="C23" s="377" t="s">
        <v>177</v>
      </c>
      <c r="D23" s="88"/>
      <c r="E23" s="84"/>
      <c r="F23" s="90">
        <v>128</v>
      </c>
      <c r="G23" s="30"/>
      <c r="H23" s="6"/>
      <c r="I23" s="2"/>
      <c r="J23" s="218"/>
      <c r="K23" s="218"/>
      <c r="L23" s="272"/>
      <c r="M23" s="212"/>
      <c r="N23" s="213"/>
      <c r="O23" s="218"/>
      <c r="P23" s="307"/>
      <c r="Q23" s="226"/>
      <c r="R23" s="307"/>
      <c r="S23" s="226"/>
      <c r="U23" s="56">
        <v>128</v>
      </c>
      <c r="V23" s="29"/>
      <c r="W23" s="87"/>
      <c r="X23" s="218"/>
      <c r="Y23" s="341"/>
      <c r="Z23" s="218"/>
      <c r="AA23" s="218"/>
      <c r="AB23" s="218"/>
      <c r="AC23" s="218"/>
      <c r="AD23" s="218"/>
      <c r="AE23" s="218"/>
      <c r="AF23" s="252"/>
      <c r="AG23" s="252">
        <f t="shared" si="0"/>
        <v>0</v>
      </c>
    </row>
    <row r="24" spans="1:33">
      <c r="A24" s="391">
        <v>15</v>
      </c>
      <c r="B24" s="166">
        <v>43514</v>
      </c>
      <c r="C24" s="377" t="s">
        <v>183</v>
      </c>
      <c r="D24" s="88"/>
      <c r="E24" s="84">
        <v>495</v>
      </c>
      <c r="F24" s="90"/>
      <c r="G24" s="30"/>
      <c r="H24" s="6"/>
      <c r="I24" s="2"/>
      <c r="J24" s="218"/>
      <c r="K24" s="218"/>
      <c r="L24" s="272"/>
      <c r="M24" s="212"/>
      <c r="N24" s="213"/>
      <c r="O24" s="218"/>
      <c r="P24" s="307">
        <v>495</v>
      </c>
      <c r="Q24" s="226"/>
      <c r="R24" s="307"/>
      <c r="S24" s="226"/>
      <c r="U24" s="56"/>
      <c r="V24" s="29"/>
      <c r="W24" s="87"/>
      <c r="X24" s="218"/>
      <c r="Y24" s="341"/>
      <c r="Z24" s="218"/>
      <c r="AA24" s="218"/>
      <c r="AB24" s="218"/>
      <c r="AC24" s="218"/>
      <c r="AD24" s="218"/>
      <c r="AE24" s="218"/>
      <c r="AF24" s="252"/>
      <c r="AG24" s="252">
        <f t="shared" si="0"/>
        <v>0</v>
      </c>
    </row>
    <row r="25" spans="1:33">
      <c r="A25" s="391">
        <v>16</v>
      </c>
      <c r="B25" s="166">
        <v>43528</v>
      </c>
      <c r="C25" s="377" t="s">
        <v>184</v>
      </c>
      <c r="D25" s="88"/>
      <c r="E25" s="84">
        <v>2698</v>
      </c>
      <c r="F25" s="90"/>
      <c r="G25" s="30"/>
      <c r="H25" s="6"/>
      <c r="I25" s="2"/>
      <c r="J25" s="320"/>
      <c r="K25" s="320"/>
      <c r="L25" s="321"/>
      <c r="M25" s="212"/>
      <c r="N25" s="213"/>
      <c r="O25" s="320"/>
      <c r="P25" s="307"/>
      <c r="Q25" s="226"/>
      <c r="R25" s="307"/>
      <c r="S25" s="226"/>
      <c r="U25" s="56"/>
      <c r="V25" s="29">
        <v>2698</v>
      </c>
      <c r="W25" s="87"/>
      <c r="X25" s="320"/>
      <c r="Y25" s="341"/>
      <c r="Z25" s="320"/>
      <c r="AA25" s="320"/>
      <c r="AB25" s="320"/>
      <c r="AC25" s="320"/>
      <c r="AD25" s="320"/>
      <c r="AE25" s="320"/>
      <c r="AF25" s="252"/>
      <c r="AG25" s="252">
        <f t="shared" si="0"/>
        <v>0</v>
      </c>
    </row>
    <row r="26" spans="1:33">
      <c r="A26" s="391">
        <v>17</v>
      </c>
      <c r="B26" s="166">
        <v>43528</v>
      </c>
      <c r="C26" s="377" t="s">
        <v>174</v>
      </c>
      <c r="D26" s="91"/>
      <c r="E26" s="84">
        <v>4</v>
      </c>
      <c r="F26" s="29"/>
      <c r="G26" s="30"/>
      <c r="H26" s="6"/>
      <c r="I26" s="2"/>
      <c r="J26" s="218"/>
      <c r="K26" s="218"/>
      <c r="L26" s="272"/>
      <c r="M26" s="212"/>
      <c r="N26" s="213"/>
      <c r="O26" s="272"/>
      <c r="P26" s="30"/>
      <c r="Q26" s="226"/>
      <c r="R26" s="56"/>
      <c r="S26" s="226"/>
      <c r="U26" s="56"/>
      <c r="V26" s="29"/>
      <c r="W26" s="87"/>
      <c r="X26" s="218"/>
      <c r="Y26" s="320"/>
      <c r="Z26" s="218"/>
      <c r="AA26" s="218"/>
      <c r="AB26" s="218"/>
      <c r="AC26" s="218"/>
      <c r="AD26" s="218"/>
      <c r="AE26" s="218">
        <v>4</v>
      </c>
      <c r="AF26" s="252"/>
      <c r="AG26" s="252">
        <f t="shared" si="0"/>
        <v>0</v>
      </c>
    </row>
    <row r="27" spans="1:33">
      <c r="A27" s="391">
        <v>18</v>
      </c>
      <c r="B27" s="166">
        <v>43530</v>
      </c>
      <c r="C27" s="377" t="s">
        <v>185</v>
      </c>
      <c r="D27" s="79"/>
      <c r="E27" s="84">
        <v>16000</v>
      </c>
      <c r="F27" s="91"/>
      <c r="G27" s="30"/>
      <c r="H27" s="6"/>
      <c r="I27" s="2"/>
      <c r="J27" s="218"/>
      <c r="K27" s="218"/>
      <c r="L27" s="272"/>
      <c r="M27" s="212"/>
      <c r="N27" s="213"/>
      <c r="O27" s="218"/>
      <c r="P27" s="307"/>
      <c r="Q27" s="226"/>
      <c r="R27" s="294"/>
      <c r="S27" s="226"/>
      <c r="U27" s="56"/>
      <c r="V27" s="29"/>
      <c r="W27" s="87"/>
      <c r="X27" s="218">
        <v>16000</v>
      </c>
      <c r="Y27" s="320"/>
      <c r="Z27" s="218"/>
      <c r="AA27" s="218"/>
      <c r="AB27" s="218"/>
      <c r="AC27" s="218"/>
      <c r="AD27" s="218"/>
      <c r="AE27" s="218"/>
      <c r="AF27" s="252"/>
      <c r="AG27" s="252">
        <f t="shared" si="0"/>
        <v>0</v>
      </c>
    </row>
    <row r="28" spans="1:33">
      <c r="A28" s="391">
        <v>19</v>
      </c>
      <c r="B28" s="166">
        <v>43530</v>
      </c>
      <c r="C28" s="377" t="s">
        <v>186</v>
      </c>
      <c r="D28" s="79"/>
      <c r="E28" s="84">
        <v>721</v>
      </c>
      <c r="F28" s="91"/>
      <c r="G28" s="30"/>
      <c r="H28" s="6"/>
      <c r="I28" s="2"/>
      <c r="J28" s="218"/>
      <c r="K28" s="218"/>
      <c r="L28" s="272"/>
      <c r="M28" s="212"/>
      <c r="N28" s="213"/>
      <c r="O28" s="218"/>
      <c r="P28" s="307"/>
      <c r="Q28" s="226"/>
      <c r="R28" s="294"/>
      <c r="S28" s="226"/>
      <c r="U28" s="307"/>
      <c r="V28" s="29"/>
      <c r="W28" s="87"/>
      <c r="X28" s="218"/>
      <c r="Y28" s="320">
        <v>721</v>
      </c>
      <c r="Z28" s="218"/>
      <c r="AA28" s="218"/>
      <c r="AB28" s="218"/>
      <c r="AC28" s="218"/>
      <c r="AD28" s="218"/>
      <c r="AE28" s="218"/>
      <c r="AF28" s="252"/>
      <c r="AG28" s="252">
        <f t="shared" si="0"/>
        <v>0</v>
      </c>
    </row>
    <row r="29" spans="1:33">
      <c r="A29" s="391">
        <v>20</v>
      </c>
      <c r="B29" s="166">
        <v>43531</v>
      </c>
      <c r="C29" s="377" t="s">
        <v>187</v>
      </c>
      <c r="D29" s="79"/>
      <c r="E29" s="84">
        <v>2311</v>
      </c>
      <c r="F29" s="91"/>
      <c r="G29" s="30"/>
      <c r="H29" s="6"/>
      <c r="I29" s="2"/>
      <c r="J29" s="218"/>
      <c r="K29" s="218"/>
      <c r="L29" s="272"/>
      <c r="M29" s="212"/>
      <c r="N29" s="213"/>
      <c r="O29" s="218"/>
      <c r="P29" s="307"/>
      <c r="Q29" s="226"/>
      <c r="R29" s="294"/>
      <c r="S29" s="226"/>
      <c r="U29" s="307"/>
      <c r="V29" s="29"/>
      <c r="W29" s="87"/>
      <c r="X29" s="218"/>
      <c r="Y29" s="320"/>
      <c r="Z29" s="218">
        <v>2311</v>
      </c>
      <c r="AA29" s="218"/>
      <c r="AB29" s="218"/>
      <c r="AC29" s="272"/>
      <c r="AD29" s="218"/>
      <c r="AE29" s="218"/>
      <c r="AF29" s="252"/>
      <c r="AG29" s="252">
        <f t="shared" si="0"/>
        <v>0</v>
      </c>
    </row>
    <row r="30" spans="1:33">
      <c r="A30" s="391">
        <v>21</v>
      </c>
      <c r="B30" s="166">
        <v>43538</v>
      </c>
      <c r="C30" s="377" t="s">
        <v>188</v>
      </c>
      <c r="D30" s="91"/>
      <c r="E30" s="84">
        <v>257</v>
      </c>
      <c r="F30" s="29"/>
      <c r="G30" s="30"/>
      <c r="H30" s="6"/>
      <c r="I30" s="2"/>
      <c r="J30" s="218"/>
      <c r="K30" s="218"/>
      <c r="L30" s="272"/>
      <c r="M30" s="212"/>
      <c r="N30" s="213"/>
      <c r="O30" s="218"/>
      <c r="P30" s="238"/>
      <c r="Q30" s="226"/>
      <c r="R30" s="56"/>
      <c r="S30" s="226"/>
      <c r="T30" s="56"/>
      <c r="U30" s="30"/>
      <c r="V30" s="29"/>
      <c r="W30" s="87"/>
      <c r="X30" s="218"/>
      <c r="Y30" s="320"/>
      <c r="Z30" s="218">
        <v>257</v>
      </c>
      <c r="AA30" s="218"/>
      <c r="AB30" s="218"/>
      <c r="AC30" s="272"/>
      <c r="AD30" s="218"/>
      <c r="AE30" s="218"/>
      <c r="AF30" s="252"/>
      <c r="AG30" s="252">
        <f t="shared" si="0"/>
        <v>0</v>
      </c>
    </row>
    <row r="31" spans="1:33">
      <c r="A31" s="391">
        <v>22</v>
      </c>
      <c r="B31" s="166">
        <v>43539</v>
      </c>
      <c r="C31" s="377" t="s">
        <v>189</v>
      </c>
      <c r="D31" s="91"/>
      <c r="E31" s="84">
        <v>298</v>
      </c>
      <c r="F31" s="29"/>
      <c r="G31" s="30"/>
      <c r="H31" s="6"/>
      <c r="I31" s="2"/>
      <c r="J31" s="320"/>
      <c r="K31" s="320"/>
      <c r="L31" s="321"/>
      <c r="M31" s="212"/>
      <c r="N31" s="213"/>
      <c r="O31" s="320"/>
      <c r="P31" s="307"/>
      <c r="Q31" s="226"/>
      <c r="R31" s="56"/>
      <c r="S31" s="226"/>
      <c r="T31" s="56"/>
      <c r="U31" s="30"/>
      <c r="V31" s="29"/>
      <c r="W31" s="87"/>
      <c r="X31" s="320"/>
      <c r="Y31" s="320"/>
      <c r="Z31" s="320">
        <v>298</v>
      </c>
      <c r="AA31" s="320"/>
      <c r="AB31" s="320"/>
      <c r="AC31" s="272"/>
      <c r="AD31" s="320"/>
      <c r="AE31" s="320"/>
      <c r="AF31" s="252"/>
      <c r="AG31" s="252">
        <f t="shared" si="0"/>
        <v>0</v>
      </c>
    </row>
    <row r="32" spans="1:33">
      <c r="A32" s="391">
        <v>23</v>
      </c>
      <c r="B32" s="166">
        <v>43539</v>
      </c>
      <c r="C32" s="377" t="s">
        <v>189</v>
      </c>
      <c r="D32" s="91"/>
      <c r="E32" s="84">
        <v>225</v>
      </c>
      <c r="F32" s="29"/>
      <c r="G32" s="30"/>
      <c r="H32" s="6"/>
      <c r="I32" s="2"/>
      <c r="J32" s="218"/>
      <c r="K32" s="218"/>
      <c r="L32" s="272"/>
      <c r="M32" s="212"/>
      <c r="N32" s="213"/>
      <c r="O32" s="218"/>
      <c r="P32" s="30"/>
      <c r="Q32" s="226"/>
      <c r="R32" s="56"/>
      <c r="S32" s="226"/>
      <c r="T32" s="56"/>
      <c r="U32" s="30"/>
      <c r="V32" s="29"/>
      <c r="W32" s="87"/>
      <c r="X32" s="218"/>
      <c r="Y32" s="320"/>
      <c r="Z32" s="218">
        <v>225</v>
      </c>
      <c r="AA32" s="218"/>
      <c r="AB32" s="218"/>
      <c r="AC32" s="272"/>
      <c r="AD32" s="218"/>
      <c r="AE32" s="218"/>
      <c r="AF32" s="252"/>
      <c r="AG32" s="252">
        <f t="shared" si="0"/>
        <v>0</v>
      </c>
    </row>
    <row r="33" spans="1:33">
      <c r="A33" s="391">
        <v>24</v>
      </c>
      <c r="B33" s="166">
        <v>43542</v>
      </c>
      <c r="C33" s="377" t="s">
        <v>190</v>
      </c>
      <c r="D33" s="91"/>
      <c r="E33" s="84">
        <v>3568</v>
      </c>
      <c r="F33" s="29"/>
      <c r="G33" s="30"/>
      <c r="H33" s="6"/>
      <c r="I33" s="2"/>
      <c r="J33" s="218"/>
      <c r="K33" s="218"/>
      <c r="L33" s="272"/>
      <c r="M33" s="212"/>
      <c r="N33" s="213"/>
      <c r="O33" s="218"/>
      <c r="P33" s="238"/>
      <c r="Q33" s="226"/>
      <c r="R33" s="56">
        <v>3568</v>
      </c>
      <c r="S33" s="226"/>
      <c r="T33" s="56"/>
      <c r="U33" s="30"/>
      <c r="V33" s="29"/>
      <c r="W33" s="87"/>
      <c r="X33" s="218"/>
      <c r="Y33" s="320"/>
      <c r="Z33" s="218"/>
      <c r="AA33" s="218"/>
      <c r="AB33" s="218"/>
      <c r="AC33" s="272"/>
      <c r="AD33" s="218"/>
      <c r="AE33" s="218"/>
      <c r="AF33" s="252"/>
      <c r="AG33" s="252">
        <f t="shared" si="0"/>
        <v>0</v>
      </c>
    </row>
    <row r="34" spans="1:33">
      <c r="A34" s="391">
        <v>25</v>
      </c>
      <c r="B34" s="166">
        <v>43551</v>
      </c>
      <c r="C34" s="377" t="s">
        <v>191</v>
      </c>
      <c r="D34" s="91"/>
      <c r="E34" s="84">
        <v>266000</v>
      </c>
      <c r="F34" s="29"/>
      <c r="G34" s="30"/>
      <c r="H34" s="6"/>
      <c r="I34" s="2"/>
      <c r="J34" s="218"/>
      <c r="K34" s="218"/>
      <c r="L34" s="272"/>
      <c r="M34" s="212"/>
      <c r="N34" s="213"/>
      <c r="O34" s="218"/>
      <c r="P34" s="238">
        <v>266000</v>
      </c>
      <c r="Q34" s="226"/>
      <c r="R34" s="84"/>
      <c r="S34" s="226"/>
      <c r="T34" s="56"/>
      <c r="U34" s="30"/>
      <c r="V34" s="29"/>
      <c r="W34" s="87"/>
      <c r="X34" s="218"/>
      <c r="Y34" s="320"/>
      <c r="Z34" s="218"/>
      <c r="AA34" s="218"/>
      <c r="AB34" s="218"/>
      <c r="AC34" s="272"/>
      <c r="AD34" s="218"/>
      <c r="AE34" s="218"/>
      <c r="AF34" s="252"/>
      <c r="AG34" s="252">
        <f t="shared" si="0"/>
        <v>0</v>
      </c>
    </row>
    <row r="35" spans="1:33" ht="14.25">
      <c r="A35" s="148">
        <v>26</v>
      </c>
      <c r="B35" s="166">
        <v>43552</v>
      </c>
      <c r="C35" s="377" t="s">
        <v>192</v>
      </c>
      <c r="D35" s="91"/>
      <c r="E35" s="84">
        <v>20017</v>
      </c>
      <c r="F35" s="29"/>
      <c r="G35" s="30"/>
      <c r="H35" s="6"/>
      <c r="I35" s="2"/>
      <c r="J35" s="218"/>
      <c r="K35" s="218"/>
      <c r="L35" s="272"/>
      <c r="M35" s="212"/>
      <c r="N35" s="213"/>
      <c r="O35" s="218"/>
      <c r="P35" s="238">
        <v>20017</v>
      </c>
      <c r="Q35" s="226"/>
      <c r="R35" s="56"/>
      <c r="S35" s="226"/>
      <c r="T35" s="56"/>
      <c r="U35" s="30"/>
      <c r="V35" s="29"/>
      <c r="W35" s="87"/>
      <c r="X35" s="218"/>
      <c r="Y35" s="320"/>
      <c r="Z35" s="218"/>
      <c r="AA35" s="218"/>
      <c r="AB35" s="218"/>
      <c r="AC35" s="342"/>
      <c r="AD35" s="218"/>
      <c r="AE35" s="218"/>
      <c r="AF35" s="252"/>
      <c r="AG35" s="252">
        <f t="shared" si="0"/>
        <v>0</v>
      </c>
    </row>
    <row r="36" spans="1:33">
      <c r="A36" s="78">
        <v>27</v>
      </c>
      <c r="B36" s="166">
        <v>43538</v>
      </c>
      <c r="C36" s="377" t="s">
        <v>188</v>
      </c>
      <c r="D36" s="91"/>
      <c r="E36" s="84">
        <v>257</v>
      </c>
      <c r="F36" s="29"/>
      <c r="G36" s="30"/>
      <c r="H36" s="6"/>
      <c r="I36" s="2"/>
      <c r="J36" s="218"/>
      <c r="K36" s="218"/>
      <c r="L36" s="272"/>
      <c r="M36" s="212"/>
      <c r="N36" s="213"/>
      <c r="O36" s="218"/>
      <c r="P36" s="238"/>
      <c r="Q36" s="226"/>
      <c r="R36" s="56"/>
      <c r="S36" s="226"/>
      <c r="T36" s="56"/>
      <c r="U36" s="30"/>
      <c r="V36" s="29"/>
      <c r="W36" s="87"/>
      <c r="X36" s="218"/>
      <c r="Y36" s="320"/>
      <c r="Z36" s="218">
        <v>257</v>
      </c>
      <c r="AA36" s="218"/>
      <c r="AB36" s="218"/>
      <c r="AC36" s="342"/>
      <c r="AD36" s="218"/>
      <c r="AE36" s="218"/>
      <c r="AF36" s="252"/>
      <c r="AG36" s="252">
        <f t="shared" si="0"/>
        <v>0</v>
      </c>
    </row>
    <row r="37" spans="1:33" ht="14.25">
      <c r="A37" s="148">
        <v>28</v>
      </c>
      <c r="B37" s="166">
        <v>43563</v>
      </c>
      <c r="C37" s="377" t="s">
        <v>174</v>
      </c>
      <c r="D37" s="91"/>
      <c r="E37" s="84">
        <v>47</v>
      </c>
      <c r="F37" s="29"/>
      <c r="G37" s="30"/>
      <c r="H37" s="6"/>
      <c r="I37" s="2"/>
      <c r="J37" s="218"/>
      <c r="K37" s="218"/>
      <c r="L37" s="272"/>
      <c r="M37" s="212"/>
      <c r="N37" s="213"/>
      <c r="O37" s="218"/>
      <c r="P37" s="238"/>
      <c r="Q37" s="226"/>
      <c r="R37" s="56"/>
      <c r="S37" s="226"/>
      <c r="T37" s="56"/>
      <c r="U37" s="30"/>
      <c r="V37" s="29"/>
      <c r="W37" s="87"/>
      <c r="X37" s="218"/>
      <c r="Y37" s="320"/>
      <c r="Z37" s="218"/>
      <c r="AA37" s="218"/>
      <c r="AB37" s="218"/>
      <c r="AC37" s="342"/>
      <c r="AD37" s="218"/>
      <c r="AE37" s="218">
        <v>47</v>
      </c>
      <c r="AF37" s="252"/>
      <c r="AG37" s="252">
        <f t="shared" si="0"/>
        <v>0</v>
      </c>
    </row>
    <row r="38" spans="1:33">
      <c r="A38" s="78">
        <v>29</v>
      </c>
      <c r="B38" s="166">
        <v>43565</v>
      </c>
      <c r="C38" s="377" t="s">
        <v>193</v>
      </c>
      <c r="D38" s="91">
        <v>15000</v>
      </c>
      <c r="E38" s="84"/>
      <c r="F38" s="29"/>
      <c r="G38" s="30"/>
      <c r="H38" s="6"/>
      <c r="I38" s="2"/>
      <c r="J38" s="218"/>
      <c r="K38" s="218">
        <v>15000</v>
      </c>
      <c r="L38" s="272"/>
      <c r="M38" s="212"/>
      <c r="N38" s="213"/>
      <c r="O38" s="218"/>
      <c r="P38" s="238"/>
      <c r="Q38" s="226"/>
      <c r="R38" s="56"/>
      <c r="S38" s="226"/>
      <c r="T38" s="56"/>
      <c r="U38" s="30"/>
      <c r="V38" s="29"/>
      <c r="W38" s="87"/>
      <c r="X38" s="218"/>
      <c r="Y38" s="320"/>
      <c r="Z38" s="218"/>
      <c r="AA38" s="218"/>
      <c r="AB38" s="218"/>
      <c r="AC38" s="342"/>
      <c r="AD38" s="218"/>
      <c r="AE38" s="218"/>
      <c r="AF38" s="252"/>
      <c r="AG38" s="252">
        <f t="shared" si="0"/>
        <v>0</v>
      </c>
    </row>
    <row r="39" spans="1:33" ht="14.25">
      <c r="A39" s="148">
        <v>30</v>
      </c>
      <c r="B39" s="166">
        <v>43565</v>
      </c>
      <c r="C39" s="377" t="s">
        <v>194</v>
      </c>
      <c r="D39" s="91">
        <v>41728</v>
      </c>
      <c r="E39" s="84"/>
      <c r="F39" s="29"/>
      <c r="G39" s="30"/>
      <c r="H39" s="6"/>
      <c r="I39" s="2"/>
      <c r="J39" s="218">
        <v>41728</v>
      </c>
      <c r="K39" s="218"/>
      <c r="L39" s="272"/>
      <c r="M39" s="212"/>
      <c r="N39" s="213"/>
      <c r="O39" s="218"/>
      <c r="P39" s="238"/>
      <c r="Q39" s="226"/>
      <c r="R39" s="56"/>
      <c r="S39" s="226"/>
      <c r="T39" s="56"/>
      <c r="U39" s="30"/>
      <c r="V39" s="29"/>
      <c r="W39" s="87"/>
      <c r="X39" s="218"/>
      <c r="Y39" s="320"/>
      <c r="Z39" s="218"/>
      <c r="AA39" s="218"/>
      <c r="AB39" s="218"/>
      <c r="AC39" s="342"/>
      <c r="AD39" s="218"/>
      <c r="AE39" s="218"/>
      <c r="AF39" s="252"/>
      <c r="AG39" s="252">
        <f t="shared" si="0"/>
        <v>0</v>
      </c>
    </row>
    <row r="40" spans="1:33" ht="14.25">
      <c r="A40" s="148">
        <v>31</v>
      </c>
      <c r="B40" s="166">
        <v>43566</v>
      </c>
      <c r="C40" s="377" t="s">
        <v>188</v>
      </c>
      <c r="D40" s="91"/>
      <c r="E40" s="84">
        <v>514</v>
      </c>
      <c r="F40" s="29"/>
      <c r="G40" s="30"/>
      <c r="H40" s="6"/>
      <c r="I40" s="2"/>
      <c r="J40" s="218"/>
      <c r="K40" s="218"/>
      <c r="L40" s="272"/>
      <c r="M40" s="212"/>
      <c r="N40" s="213"/>
      <c r="O40" s="218"/>
      <c r="P40" s="238"/>
      <c r="Q40" s="226"/>
      <c r="R40" s="56"/>
      <c r="S40" s="226"/>
      <c r="T40" s="56"/>
      <c r="U40" s="30"/>
      <c r="V40" s="29"/>
      <c r="W40" s="87"/>
      <c r="X40" s="218"/>
      <c r="Y40" s="320"/>
      <c r="Z40" s="218">
        <v>514</v>
      </c>
      <c r="AA40" s="218"/>
      <c r="AB40" s="218"/>
      <c r="AC40" s="272"/>
      <c r="AD40" s="218"/>
      <c r="AE40" s="218"/>
      <c r="AF40" s="252"/>
      <c r="AG40" s="252">
        <f t="shared" si="0"/>
        <v>0</v>
      </c>
    </row>
    <row r="41" spans="1:33" ht="14.25">
      <c r="A41" s="148">
        <v>32</v>
      </c>
      <c r="B41" s="166">
        <v>43571</v>
      </c>
      <c r="C41" s="377" t="s">
        <v>196</v>
      </c>
      <c r="D41" s="91"/>
      <c r="E41" s="84">
        <v>1608</v>
      </c>
      <c r="F41" s="29"/>
      <c r="G41" s="30"/>
      <c r="H41" s="6"/>
      <c r="I41" s="2"/>
      <c r="J41" s="218"/>
      <c r="K41" s="218"/>
      <c r="L41" s="272"/>
      <c r="M41" s="212"/>
      <c r="N41" s="213"/>
      <c r="O41" s="218"/>
      <c r="P41" s="238"/>
      <c r="Q41" s="226"/>
      <c r="R41" s="56"/>
      <c r="S41" s="226"/>
      <c r="T41" s="56"/>
      <c r="U41" s="30"/>
      <c r="V41" s="29">
        <v>1608</v>
      </c>
      <c r="W41" s="87"/>
      <c r="X41" s="218"/>
      <c r="Y41" s="320"/>
      <c r="Z41" s="218"/>
      <c r="AA41" s="218"/>
      <c r="AB41" s="218"/>
      <c r="AC41" s="272"/>
      <c r="AD41" s="218"/>
      <c r="AE41" s="218"/>
      <c r="AF41" s="252"/>
      <c r="AG41" s="252">
        <f t="shared" si="0"/>
        <v>0</v>
      </c>
    </row>
    <row r="42" spans="1:33" ht="14.25">
      <c r="A42" s="148">
        <v>33</v>
      </c>
      <c r="B42" s="166">
        <v>43580</v>
      </c>
      <c r="C42" s="377" t="s">
        <v>197</v>
      </c>
      <c r="D42" s="91"/>
      <c r="E42" s="84">
        <v>16600</v>
      </c>
      <c r="F42" s="29"/>
      <c r="G42" s="30"/>
      <c r="H42" s="6"/>
      <c r="I42" s="2"/>
      <c r="J42" s="218"/>
      <c r="K42" s="218"/>
      <c r="L42" s="272"/>
      <c r="M42" s="212"/>
      <c r="N42" s="213"/>
      <c r="O42" s="218"/>
      <c r="P42" s="238"/>
      <c r="Q42" s="226"/>
      <c r="R42" s="56">
        <v>16600</v>
      </c>
      <c r="S42" s="226"/>
      <c r="T42" s="56"/>
      <c r="U42" s="30"/>
      <c r="V42" s="29"/>
      <c r="W42" s="87"/>
      <c r="X42" s="218"/>
      <c r="Y42" s="320"/>
      <c r="Z42" s="218"/>
      <c r="AA42" s="218"/>
      <c r="AB42" s="218"/>
      <c r="AC42" s="218"/>
      <c r="AD42" s="218"/>
      <c r="AE42" s="218"/>
      <c r="AF42" s="252"/>
      <c r="AG42" s="252">
        <f t="shared" si="0"/>
        <v>0</v>
      </c>
    </row>
    <row r="43" spans="1:33" ht="14.25">
      <c r="A43" s="148">
        <v>34</v>
      </c>
      <c r="B43" s="166">
        <v>43581</v>
      </c>
      <c r="C43" s="377" t="s">
        <v>195</v>
      </c>
      <c r="D43" s="91"/>
      <c r="E43" s="84">
        <v>196</v>
      </c>
      <c r="F43" s="29"/>
      <c r="G43" s="30"/>
      <c r="H43" s="6"/>
      <c r="I43" s="2"/>
      <c r="J43" s="218"/>
      <c r="K43" s="218"/>
      <c r="L43" s="272"/>
      <c r="M43" s="212"/>
      <c r="N43" s="213"/>
      <c r="O43" s="218"/>
      <c r="P43" s="238"/>
      <c r="Q43" s="226"/>
      <c r="R43" s="56"/>
      <c r="S43" s="226"/>
      <c r="T43" s="56"/>
      <c r="U43" s="30"/>
      <c r="V43" s="29">
        <v>196</v>
      </c>
      <c r="W43" s="87"/>
      <c r="X43" s="218"/>
      <c r="Y43" s="320"/>
      <c r="Z43" s="218"/>
      <c r="AA43" s="218"/>
      <c r="AB43" s="218"/>
      <c r="AC43" s="218"/>
      <c r="AD43" s="218"/>
      <c r="AE43" s="218"/>
      <c r="AF43" s="252"/>
      <c r="AG43" s="252">
        <f t="shared" si="0"/>
        <v>0</v>
      </c>
    </row>
    <row r="44" spans="1:33" ht="14.25">
      <c r="A44" s="148">
        <v>35</v>
      </c>
      <c r="B44" s="166">
        <v>43587</v>
      </c>
      <c r="C44" s="377" t="s">
        <v>198</v>
      </c>
      <c r="D44" s="91"/>
      <c r="E44" s="84">
        <v>3078</v>
      </c>
      <c r="F44" s="29"/>
      <c r="G44" s="30"/>
      <c r="H44" s="6"/>
      <c r="I44" s="2"/>
      <c r="J44" s="218"/>
      <c r="K44" s="218"/>
      <c r="L44" s="272"/>
      <c r="M44" s="212"/>
      <c r="N44" s="213"/>
      <c r="O44" s="218"/>
      <c r="P44" s="238"/>
      <c r="Q44" s="226"/>
      <c r="R44" s="56"/>
      <c r="S44" s="226"/>
      <c r="T44" s="56"/>
      <c r="U44" s="30"/>
      <c r="V44" s="29">
        <v>3078</v>
      </c>
      <c r="W44" s="87"/>
      <c r="X44" s="218"/>
      <c r="Y44" s="320"/>
      <c r="Z44" s="218"/>
      <c r="AA44" s="218"/>
      <c r="AB44" s="218"/>
      <c r="AC44" s="218"/>
      <c r="AD44" s="218"/>
      <c r="AE44" s="218"/>
      <c r="AF44" s="252"/>
      <c r="AG44" s="252">
        <f t="shared" si="0"/>
        <v>0</v>
      </c>
    </row>
    <row r="45" spans="1:33" ht="14.25">
      <c r="A45" s="148">
        <v>36</v>
      </c>
      <c r="B45" s="166">
        <v>43591</v>
      </c>
      <c r="C45" s="377" t="s">
        <v>174</v>
      </c>
      <c r="D45" s="91"/>
      <c r="E45" s="84">
        <v>6</v>
      </c>
      <c r="F45" s="29"/>
      <c r="G45" s="30"/>
      <c r="H45" s="6"/>
      <c r="I45" s="2"/>
      <c r="J45" s="218"/>
      <c r="K45" s="218"/>
      <c r="L45" s="272"/>
      <c r="M45" s="212"/>
      <c r="N45" s="213"/>
      <c r="O45" s="218"/>
      <c r="P45" s="238"/>
      <c r="Q45" s="226"/>
      <c r="R45" s="56"/>
      <c r="S45" s="226"/>
      <c r="T45" s="56"/>
      <c r="U45" s="30"/>
      <c r="V45" s="29"/>
      <c r="W45" s="87"/>
      <c r="X45" s="218"/>
      <c r="Y45" s="218"/>
      <c r="Z45" s="218"/>
      <c r="AA45" s="218"/>
      <c r="AB45" s="218"/>
      <c r="AC45" s="218"/>
      <c r="AD45" s="218"/>
      <c r="AE45" s="218">
        <v>6</v>
      </c>
      <c r="AF45" s="252"/>
      <c r="AG45" s="252">
        <f t="shared" si="0"/>
        <v>0</v>
      </c>
    </row>
    <row r="46" spans="1:33" ht="14.25">
      <c r="A46" s="148">
        <v>37</v>
      </c>
      <c r="B46" s="166">
        <v>43593</v>
      </c>
      <c r="C46" s="377" t="s">
        <v>199</v>
      </c>
      <c r="D46" s="91">
        <v>3736</v>
      </c>
      <c r="E46" s="84"/>
      <c r="F46" s="29"/>
      <c r="G46" s="30"/>
      <c r="H46" s="6"/>
      <c r="I46" s="2"/>
      <c r="J46" s="218"/>
      <c r="K46" s="218"/>
      <c r="L46" s="272"/>
      <c r="M46" s="212">
        <v>3736</v>
      </c>
      <c r="N46" s="213"/>
      <c r="O46" s="218"/>
      <c r="P46" s="238"/>
      <c r="Q46" s="226"/>
      <c r="R46" s="56"/>
      <c r="S46" s="226"/>
      <c r="T46" s="56"/>
      <c r="U46" s="30"/>
      <c r="V46" s="29"/>
      <c r="W46" s="87"/>
      <c r="X46" s="218"/>
      <c r="Y46" s="218"/>
      <c r="Z46" s="218"/>
      <c r="AA46" s="218"/>
      <c r="AB46" s="218"/>
      <c r="AC46" s="218"/>
      <c r="AD46" s="218"/>
      <c r="AE46" s="218"/>
      <c r="AF46" s="252"/>
      <c r="AG46" s="252">
        <f t="shared" si="0"/>
        <v>0</v>
      </c>
    </row>
    <row r="47" spans="1:33" ht="14.25">
      <c r="A47" s="148">
        <v>38</v>
      </c>
      <c r="B47" s="166">
        <v>43593</v>
      </c>
      <c r="C47" s="377" t="s">
        <v>200</v>
      </c>
      <c r="D47" s="91"/>
      <c r="E47" s="84">
        <v>12004</v>
      </c>
      <c r="F47" s="29"/>
      <c r="G47" s="30"/>
      <c r="H47" s="6"/>
      <c r="I47" s="2"/>
      <c r="J47" s="218"/>
      <c r="K47" s="218"/>
      <c r="L47" s="272"/>
      <c r="M47" s="212"/>
      <c r="N47" s="213"/>
      <c r="O47" s="218"/>
      <c r="P47" s="238"/>
      <c r="Q47" s="226"/>
      <c r="R47" s="56">
        <v>12004</v>
      </c>
      <c r="S47" s="226"/>
      <c r="T47" s="56"/>
      <c r="U47" s="30"/>
      <c r="V47" s="29"/>
      <c r="W47" s="87"/>
      <c r="X47" s="218"/>
      <c r="Y47" s="218"/>
      <c r="Z47" s="218"/>
      <c r="AA47" s="218"/>
      <c r="AB47" s="218"/>
      <c r="AC47" s="218"/>
      <c r="AD47" s="218"/>
      <c r="AE47" s="218"/>
      <c r="AF47" s="252"/>
      <c r="AG47" s="252">
        <f t="shared" si="0"/>
        <v>0</v>
      </c>
    </row>
    <row r="48" spans="1:33" ht="14.25">
      <c r="A48" s="148">
        <v>39</v>
      </c>
      <c r="B48" s="166">
        <v>43595</v>
      </c>
      <c r="C48" s="377" t="s">
        <v>201</v>
      </c>
      <c r="D48" s="91"/>
      <c r="E48" s="84">
        <v>1099</v>
      </c>
      <c r="F48" s="29"/>
      <c r="G48" s="30"/>
      <c r="H48" s="6"/>
      <c r="I48" s="2"/>
      <c r="J48" s="218"/>
      <c r="K48" s="218"/>
      <c r="L48" s="272"/>
      <c r="M48" s="212"/>
      <c r="N48" s="213"/>
      <c r="O48" s="218"/>
      <c r="P48" s="238"/>
      <c r="Q48" s="226"/>
      <c r="R48" s="56"/>
      <c r="S48" s="226"/>
      <c r="T48" s="56"/>
      <c r="U48" s="30"/>
      <c r="V48" s="29">
        <v>1099</v>
      </c>
      <c r="W48" s="87"/>
      <c r="X48" s="218"/>
      <c r="Y48" s="218"/>
      <c r="Z48" s="218"/>
      <c r="AA48" s="218"/>
      <c r="AB48" s="218"/>
      <c r="AC48" s="218"/>
      <c r="AD48" s="218"/>
      <c r="AE48" s="218"/>
      <c r="AF48" s="252"/>
      <c r="AG48" s="252">
        <f t="shared" si="0"/>
        <v>0</v>
      </c>
    </row>
    <row r="49" spans="1:33" ht="14.25">
      <c r="A49" s="148">
        <v>40</v>
      </c>
      <c r="B49" s="166">
        <v>43586</v>
      </c>
      <c r="C49" s="377" t="s">
        <v>177</v>
      </c>
      <c r="D49" s="91"/>
      <c r="E49" s="84"/>
      <c r="F49" s="29">
        <v>124</v>
      </c>
      <c r="G49" s="30"/>
      <c r="H49" s="6"/>
      <c r="I49" s="2"/>
      <c r="J49" s="218"/>
      <c r="K49" s="218"/>
      <c r="L49" s="272"/>
      <c r="M49" s="212"/>
      <c r="N49" s="213"/>
      <c r="O49" s="218"/>
      <c r="P49" s="238"/>
      <c r="Q49" s="226"/>
      <c r="R49" s="56"/>
      <c r="S49" s="226"/>
      <c r="T49" s="56"/>
      <c r="U49" s="30">
        <v>124</v>
      </c>
      <c r="V49" s="29"/>
      <c r="W49" s="87"/>
      <c r="X49" s="218"/>
      <c r="Y49" s="218"/>
      <c r="Z49" s="218"/>
      <c r="AA49" s="218"/>
      <c r="AB49" s="218"/>
      <c r="AC49" s="218"/>
      <c r="AD49" s="218"/>
      <c r="AE49" s="218"/>
      <c r="AF49" s="252"/>
      <c r="AG49" s="252">
        <f t="shared" si="0"/>
        <v>0</v>
      </c>
    </row>
    <row r="50" spans="1:33" ht="14.25">
      <c r="A50" s="148">
        <v>41</v>
      </c>
      <c r="B50" s="166">
        <v>43617</v>
      </c>
      <c r="C50" s="377" t="s">
        <v>177</v>
      </c>
      <c r="D50" s="91"/>
      <c r="E50" s="84"/>
      <c r="F50" s="29">
        <v>143</v>
      </c>
      <c r="G50" s="30"/>
      <c r="H50" s="6"/>
      <c r="I50" s="2"/>
      <c r="J50" s="218"/>
      <c r="K50" s="218"/>
      <c r="L50" s="272"/>
      <c r="M50" s="212"/>
      <c r="N50" s="213"/>
      <c r="O50" s="218"/>
      <c r="P50" s="238"/>
      <c r="Q50" s="226"/>
      <c r="R50" s="56"/>
      <c r="S50" s="226"/>
      <c r="T50" s="56"/>
      <c r="U50" s="30">
        <v>143</v>
      </c>
      <c r="V50" s="29"/>
      <c r="W50" s="87"/>
      <c r="X50" s="218"/>
      <c r="Y50" s="218"/>
      <c r="Z50" s="218"/>
      <c r="AA50" s="218"/>
      <c r="AB50" s="218"/>
      <c r="AC50" s="218"/>
      <c r="AD50" s="218"/>
      <c r="AE50" s="218"/>
      <c r="AF50" s="252"/>
      <c r="AG50" s="252">
        <f t="shared" si="0"/>
        <v>0</v>
      </c>
    </row>
    <row r="51" spans="1:33" ht="14.25">
      <c r="A51" s="148">
        <v>42</v>
      </c>
      <c r="B51" s="166">
        <v>43619</v>
      </c>
      <c r="C51" s="377" t="s">
        <v>174</v>
      </c>
      <c r="D51" s="91"/>
      <c r="E51" s="84">
        <v>14</v>
      </c>
      <c r="F51" s="29"/>
      <c r="G51" s="30"/>
      <c r="H51" s="6"/>
      <c r="I51" s="2"/>
      <c r="J51" s="218"/>
      <c r="K51" s="218"/>
      <c r="L51" s="272"/>
      <c r="M51" s="212"/>
      <c r="N51" s="213"/>
      <c r="O51" s="218"/>
      <c r="P51" s="238"/>
      <c r="Q51" s="226"/>
      <c r="R51" s="56"/>
      <c r="S51" s="226"/>
      <c r="T51" s="56"/>
      <c r="U51" s="30"/>
      <c r="V51" s="29"/>
      <c r="W51" s="87"/>
      <c r="X51" s="218"/>
      <c r="Y51" s="218"/>
      <c r="Z51" s="218"/>
      <c r="AA51" s="218"/>
      <c r="AB51" s="218"/>
      <c r="AC51" s="218"/>
      <c r="AD51" s="218"/>
      <c r="AE51" s="218">
        <v>14</v>
      </c>
      <c r="AF51" s="252"/>
      <c r="AG51" s="252">
        <f t="shared" si="0"/>
        <v>0</v>
      </c>
    </row>
    <row r="52" spans="1:33" ht="14.25">
      <c r="A52" s="148">
        <v>43</v>
      </c>
      <c r="B52" s="166">
        <v>43620</v>
      </c>
      <c r="C52" s="377" t="s">
        <v>202</v>
      </c>
      <c r="D52" s="91"/>
      <c r="E52" s="84">
        <v>1960</v>
      </c>
      <c r="F52" s="29"/>
      <c r="G52" s="30"/>
      <c r="H52" s="6"/>
      <c r="I52" s="2"/>
      <c r="J52" s="218"/>
      <c r="K52" s="218"/>
      <c r="L52" s="272"/>
      <c r="M52" s="212"/>
      <c r="N52" s="213"/>
      <c r="O52" s="218"/>
      <c r="P52" s="238"/>
      <c r="Q52" s="226"/>
      <c r="R52" s="56"/>
      <c r="S52" s="226"/>
      <c r="T52" s="56"/>
      <c r="U52" s="30"/>
      <c r="V52" s="29"/>
      <c r="W52" s="87"/>
      <c r="X52" s="218"/>
      <c r="Y52" s="218"/>
      <c r="Z52" s="218"/>
      <c r="AA52" s="218"/>
      <c r="AB52" s="218"/>
      <c r="AC52" s="218">
        <v>1960</v>
      </c>
      <c r="AD52" s="218"/>
      <c r="AE52" s="218"/>
      <c r="AF52" s="252"/>
      <c r="AG52" s="252">
        <f t="shared" si="0"/>
        <v>0</v>
      </c>
    </row>
    <row r="53" spans="1:33" ht="14.25">
      <c r="A53" s="148">
        <v>44</v>
      </c>
      <c r="B53" s="166">
        <v>43620</v>
      </c>
      <c r="C53" s="377" t="s">
        <v>201</v>
      </c>
      <c r="D53" s="91"/>
      <c r="E53" s="84">
        <v>1679</v>
      </c>
      <c r="F53" s="29"/>
      <c r="G53" s="30"/>
      <c r="H53" s="6"/>
      <c r="I53" s="2"/>
      <c r="J53" s="218"/>
      <c r="K53" s="218"/>
      <c r="L53" s="272"/>
      <c r="M53" s="212"/>
      <c r="N53" s="213"/>
      <c r="O53" s="218"/>
      <c r="P53" s="238"/>
      <c r="Q53" s="226"/>
      <c r="R53" s="56"/>
      <c r="S53" s="226"/>
      <c r="T53" s="56"/>
      <c r="U53" s="30"/>
      <c r="V53" s="29">
        <v>1679</v>
      </c>
      <c r="W53" s="87"/>
      <c r="X53" s="218"/>
      <c r="Y53" s="218"/>
      <c r="Z53" s="218"/>
      <c r="AA53" s="218"/>
      <c r="AB53" s="218"/>
      <c r="AC53" s="218"/>
      <c r="AD53" s="218"/>
      <c r="AE53" s="218"/>
      <c r="AF53" s="252"/>
      <c r="AG53" s="252">
        <f t="shared" si="0"/>
        <v>0</v>
      </c>
    </row>
    <row r="54" spans="1:33" ht="14.25">
      <c r="A54" s="148">
        <v>45</v>
      </c>
      <c r="B54" s="166">
        <v>43621</v>
      </c>
      <c r="C54" s="377" t="s">
        <v>203</v>
      </c>
      <c r="D54" s="91"/>
      <c r="E54" s="84">
        <v>514</v>
      </c>
      <c r="F54" s="29"/>
      <c r="G54" s="30"/>
      <c r="H54" s="6"/>
      <c r="I54" s="2"/>
      <c r="J54" s="218"/>
      <c r="K54" s="218"/>
      <c r="L54" s="272"/>
      <c r="M54" s="212"/>
      <c r="N54" s="213"/>
      <c r="O54" s="218"/>
      <c r="P54" s="238"/>
      <c r="Q54" s="226"/>
      <c r="R54" s="6" t="s">
        <v>4</v>
      </c>
      <c r="S54" s="226"/>
      <c r="T54" s="56"/>
      <c r="U54" s="30"/>
      <c r="V54" s="29" t="s">
        <v>4</v>
      </c>
      <c r="W54" s="87"/>
      <c r="X54" s="218"/>
      <c r="Y54" s="218"/>
      <c r="Z54" s="218"/>
      <c r="AA54" s="218"/>
      <c r="AB54" s="218"/>
      <c r="AC54" s="218">
        <v>514</v>
      </c>
      <c r="AD54" s="218"/>
      <c r="AE54" s="218"/>
      <c r="AF54" s="252"/>
      <c r="AG54" s="252" t="e">
        <f t="shared" si="0"/>
        <v>#VALUE!</v>
      </c>
    </row>
    <row r="55" spans="1:33" ht="14.25">
      <c r="A55" s="148">
        <v>46</v>
      </c>
      <c r="B55" s="166">
        <v>43630</v>
      </c>
      <c r="C55" s="377" t="s">
        <v>204</v>
      </c>
      <c r="D55" s="91"/>
      <c r="E55" s="84">
        <v>514</v>
      </c>
      <c r="F55" s="29"/>
      <c r="G55" s="30"/>
      <c r="H55" s="6"/>
      <c r="I55" s="2"/>
      <c r="J55" s="218"/>
      <c r="K55" s="218"/>
      <c r="L55" s="272"/>
      <c r="M55" s="212"/>
      <c r="N55" s="213"/>
      <c r="O55" s="218"/>
      <c r="P55" s="238"/>
      <c r="Q55" s="226"/>
      <c r="R55" s="56">
        <v>514</v>
      </c>
      <c r="S55" s="226"/>
      <c r="T55" s="56"/>
      <c r="U55" s="30"/>
      <c r="V55" s="29"/>
      <c r="W55" s="87"/>
      <c r="X55" s="218"/>
      <c r="Y55" s="218"/>
      <c r="Z55" s="392" t="s">
        <v>4</v>
      </c>
      <c r="AA55" s="218"/>
      <c r="AB55" s="218"/>
      <c r="AC55" s="218"/>
      <c r="AD55" s="218"/>
      <c r="AE55" s="218"/>
      <c r="AF55" s="252"/>
      <c r="AG55" s="252" t="e">
        <f t="shared" si="0"/>
        <v>#VALUE!</v>
      </c>
    </row>
    <row r="56" spans="1:33" ht="14.25">
      <c r="A56" s="148">
        <v>47</v>
      </c>
      <c r="B56" s="166">
        <v>43633</v>
      </c>
      <c r="C56" s="377" t="s">
        <v>205</v>
      </c>
      <c r="D56" s="91"/>
      <c r="E56" s="84">
        <v>1326</v>
      </c>
      <c r="F56" s="29"/>
      <c r="G56" s="30"/>
      <c r="H56" s="6"/>
      <c r="I56" s="2"/>
      <c r="J56" s="218"/>
      <c r="K56" s="218"/>
      <c r="L56" s="272"/>
      <c r="M56" s="212"/>
      <c r="N56" s="213"/>
      <c r="O56" s="218"/>
      <c r="P56" s="238"/>
      <c r="Q56" s="226"/>
      <c r="R56" s="56"/>
      <c r="S56" s="226"/>
      <c r="T56" s="56"/>
      <c r="U56" s="30"/>
      <c r="V56" s="29">
        <v>1326</v>
      </c>
      <c r="W56" s="87"/>
      <c r="X56" s="218"/>
      <c r="Y56" s="218"/>
      <c r="Z56" s="218"/>
      <c r="AA56" s="218"/>
      <c r="AB56" s="218"/>
      <c r="AC56" s="218"/>
      <c r="AD56" s="218"/>
      <c r="AE56" s="218"/>
      <c r="AF56" s="252"/>
      <c r="AG56" s="252">
        <f t="shared" si="0"/>
        <v>0</v>
      </c>
    </row>
    <row r="57" spans="1:33" ht="14.25">
      <c r="A57" s="148">
        <v>48</v>
      </c>
      <c r="B57" s="166">
        <v>43633</v>
      </c>
      <c r="C57" s="377" t="s">
        <v>189</v>
      </c>
      <c r="D57" s="91"/>
      <c r="E57" s="84">
        <v>842</v>
      </c>
      <c r="F57" s="29"/>
      <c r="G57" s="30"/>
      <c r="H57" s="6"/>
      <c r="I57" s="2"/>
      <c r="J57" s="218"/>
      <c r="K57" s="218"/>
      <c r="L57" s="272"/>
      <c r="M57" s="212"/>
      <c r="N57" s="213"/>
      <c r="O57" s="218"/>
      <c r="P57" s="238"/>
      <c r="Q57" s="226"/>
      <c r="R57" s="56"/>
      <c r="S57" s="226"/>
      <c r="T57" s="56"/>
      <c r="U57" s="30"/>
      <c r="V57" s="29"/>
      <c r="W57" s="87"/>
      <c r="X57" s="218"/>
      <c r="Y57" s="218"/>
      <c r="Z57" s="218">
        <v>842</v>
      </c>
      <c r="AA57" s="218"/>
      <c r="AB57" s="218"/>
      <c r="AC57" s="218"/>
      <c r="AD57" s="218"/>
      <c r="AE57" s="218"/>
      <c r="AF57" s="252"/>
      <c r="AG57" s="252">
        <f t="shared" si="0"/>
        <v>0</v>
      </c>
    </row>
    <row r="58" spans="1:33" ht="14.25">
      <c r="A58" s="148">
        <v>49</v>
      </c>
      <c r="B58" s="166">
        <v>43633</v>
      </c>
      <c r="C58" s="377" t="s">
        <v>206</v>
      </c>
      <c r="D58" s="91"/>
      <c r="E58" s="84">
        <v>2704</v>
      </c>
      <c r="F58" s="29"/>
      <c r="G58" s="30"/>
      <c r="H58" s="6"/>
      <c r="I58" s="2"/>
      <c r="J58" s="218"/>
      <c r="K58" s="218"/>
      <c r="L58" s="272"/>
      <c r="M58" s="212"/>
      <c r="N58" s="213"/>
      <c r="O58" s="218"/>
      <c r="P58" s="238"/>
      <c r="Q58" s="226"/>
      <c r="R58" s="56"/>
      <c r="S58" s="226"/>
      <c r="T58" s="56"/>
      <c r="U58" s="30"/>
      <c r="V58" s="29">
        <v>2704</v>
      </c>
      <c r="W58" s="87"/>
      <c r="X58" s="218"/>
      <c r="Y58" s="218"/>
      <c r="Z58" s="218"/>
      <c r="AA58" s="218"/>
      <c r="AB58" s="218"/>
      <c r="AC58" s="218"/>
      <c r="AD58" s="218"/>
      <c r="AE58" s="218"/>
      <c r="AF58" s="252"/>
      <c r="AG58" s="252">
        <f t="shared" si="0"/>
        <v>0</v>
      </c>
    </row>
    <row r="59" spans="1:33" ht="14.25">
      <c r="A59" s="148">
        <v>50</v>
      </c>
      <c r="B59" s="166">
        <v>43633</v>
      </c>
      <c r="C59" s="377" t="s">
        <v>189</v>
      </c>
      <c r="D59" s="91"/>
      <c r="E59" s="84">
        <v>850</v>
      </c>
      <c r="F59" s="29"/>
      <c r="G59" s="30"/>
      <c r="H59" s="6"/>
      <c r="I59" s="2"/>
      <c r="J59" s="218"/>
      <c r="K59" s="218"/>
      <c r="L59" s="272"/>
      <c r="M59" s="212"/>
      <c r="N59" s="213"/>
      <c r="O59" s="218"/>
      <c r="P59" s="238"/>
      <c r="Q59" s="226"/>
      <c r="R59" s="56"/>
      <c r="S59" s="226"/>
      <c r="T59" s="56"/>
      <c r="U59" s="30"/>
      <c r="V59" s="29"/>
      <c r="W59" s="87"/>
      <c r="X59" s="218"/>
      <c r="Y59" s="218"/>
      <c r="Z59" s="218">
        <v>850</v>
      </c>
      <c r="AA59" s="218"/>
      <c r="AB59" s="218"/>
      <c r="AC59" s="218"/>
      <c r="AD59" s="218"/>
      <c r="AE59" s="218"/>
      <c r="AF59" s="252"/>
      <c r="AG59" s="252">
        <f t="shared" si="0"/>
        <v>0</v>
      </c>
    </row>
    <row r="60" spans="1:33" ht="14.25">
      <c r="A60" s="148">
        <v>51</v>
      </c>
      <c r="B60" s="166">
        <v>43633</v>
      </c>
      <c r="C60" s="377" t="s">
        <v>207</v>
      </c>
      <c r="D60" s="91"/>
      <c r="E60" s="84">
        <v>605</v>
      </c>
      <c r="F60" s="29"/>
      <c r="G60" s="30"/>
      <c r="H60" s="6"/>
      <c r="I60" s="2"/>
      <c r="J60" s="218"/>
      <c r="K60" s="218"/>
      <c r="L60" s="272"/>
      <c r="M60" s="212"/>
      <c r="N60" s="213"/>
      <c r="O60" s="218"/>
      <c r="P60" s="238"/>
      <c r="Q60" s="226"/>
      <c r="R60" s="56"/>
      <c r="S60" s="226"/>
      <c r="T60" s="56"/>
      <c r="U60" s="30"/>
      <c r="V60" s="29"/>
      <c r="W60" s="87"/>
      <c r="X60" s="218"/>
      <c r="Y60" s="218"/>
      <c r="Z60" s="218"/>
      <c r="AA60" s="218"/>
      <c r="AB60" s="218"/>
      <c r="AC60" s="218"/>
      <c r="AD60" s="218">
        <v>605</v>
      </c>
      <c r="AE60" s="218"/>
      <c r="AF60" s="252"/>
      <c r="AG60" s="252">
        <f t="shared" si="0"/>
        <v>0</v>
      </c>
    </row>
    <row r="61" spans="1:33" ht="14.25">
      <c r="A61" s="148">
        <v>52</v>
      </c>
      <c r="B61" s="166">
        <v>43633</v>
      </c>
      <c r="C61" s="377" t="s">
        <v>208</v>
      </c>
      <c r="D61" s="91"/>
      <c r="E61" s="84">
        <v>600</v>
      </c>
      <c r="F61" s="29"/>
      <c r="G61" s="30"/>
      <c r="H61" s="6"/>
      <c r="I61" s="2"/>
      <c r="J61" s="218"/>
      <c r="K61" s="218"/>
      <c r="L61" s="272"/>
      <c r="M61" s="212"/>
      <c r="N61" s="213"/>
      <c r="O61" s="218"/>
      <c r="P61" s="238">
        <v>600</v>
      </c>
      <c r="Q61" s="226"/>
      <c r="R61" s="56"/>
      <c r="S61" s="226"/>
      <c r="T61" s="56"/>
      <c r="U61" s="30"/>
      <c r="V61" s="29"/>
      <c r="W61" s="87"/>
      <c r="X61" s="218"/>
      <c r="Y61" s="218"/>
      <c r="Z61" s="218"/>
      <c r="AA61" s="218"/>
      <c r="AB61" s="218"/>
      <c r="AC61" s="218"/>
      <c r="AD61" s="218"/>
      <c r="AE61" s="218"/>
      <c r="AF61" s="252"/>
      <c r="AG61" s="252">
        <f t="shared" si="0"/>
        <v>0</v>
      </c>
    </row>
    <row r="62" spans="1:33" ht="14.25">
      <c r="A62" s="148">
        <v>53</v>
      </c>
      <c r="B62" s="166">
        <v>43633</v>
      </c>
      <c r="C62" s="377" t="s">
        <v>201</v>
      </c>
      <c r="D62" s="91"/>
      <c r="E62" s="84">
        <v>1475</v>
      </c>
      <c r="F62" s="29"/>
      <c r="G62" s="30"/>
      <c r="H62" s="6"/>
      <c r="I62" s="2"/>
      <c r="J62" s="218"/>
      <c r="K62" s="218"/>
      <c r="L62" s="272"/>
      <c r="M62" s="212"/>
      <c r="N62" s="213"/>
      <c r="O62" s="218"/>
      <c r="P62" s="238"/>
      <c r="Q62" s="226"/>
      <c r="R62" s="56"/>
      <c r="S62" s="226"/>
      <c r="T62" s="56"/>
      <c r="U62" s="30"/>
      <c r="V62" s="29">
        <v>1475</v>
      </c>
      <c r="W62" s="87"/>
      <c r="X62" s="218"/>
      <c r="Y62" s="218"/>
      <c r="Z62" s="218"/>
      <c r="AA62" s="218"/>
      <c r="AB62" s="218"/>
      <c r="AC62" s="218"/>
      <c r="AD62" s="218"/>
      <c r="AE62" s="218"/>
      <c r="AF62" s="252"/>
      <c r="AG62" s="252">
        <f t="shared" si="0"/>
        <v>0</v>
      </c>
    </row>
    <row r="63" spans="1:33" ht="14.25">
      <c r="A63" s="148">
        <v>54</v>
      </c>
      <c r="B63" s="166">
        <v>43633</v>
      </c>
      <c r="C63" s="377" t="s">
        <v>209</v>
      </c>
      <c r="D63" s="91"/>
      <c r="E63" s="84">
        <v>3900</v>
      </c>
      <c r="F63" s="29"/>
      <c r="G63" s="30"/>
      <c r="H63" s="6"/>
      <c r="I63" s="2"/>
      <c r="J63" s="218"/>
      <c r="K63" s="218"/>
      <c r="L63" s="272"/>
      <c r="M63" s="212"/>
      <c r="N63" s="213"/>
      <c r="O63" s="218"/>
      <c r="P63" s="238"/>
      <c r="Q63" s="226"/>
      <c r="R63" s="56">
        <v>3900</v>
      </c>
      <c r="S63" s="226"/>
      <c r="T63" s="56"/>
      <c r="U63" s="30"/>
      <c r="V63" s="29"/>
      <c r="W63" s="87"/>
      <c r="X63" s="218"/>
      <c r="Y63" s="218"/>
      <c r="Z63" s="218"/>
      <c r="AA63" s="218"/>
      <c r="AB63" s="218"/>
      <c r="AC63" s="218"/>
      <c r="AD63" s="218"/>
      <c r="AE63" s="218"/>
      <c r="AF63" s="252"/>
      <c r="AG63" s="252">
        <f t="shared" si="0"/>
        <v>0</v>
      </c>
    </row>
    <row r="64" spans="1:33" ht="14.25">
      <c r="A64" s="148">
        <v>55</v>
      </c>
      <c r="B64" s="166">
        <v>43633</v>
      </c>
      <c r="C64" s="377" t="s">
        <v>210</v>
      </c>
      <c r="D64" s="91"/>
      <c r="E64" s="84">
        <v>3465</v>
      </c>
      <c r="F64" s="29"/>
      <c r="G64" s="30"/>
      <c r="H64" s="6"/>
      <c r="I64" s="2"/>
      <c r="J64" s="218"/>
      <c r="K64" s="218"/>
      <c r="L64" s="272"/>
      <c r="M64" s="212"/>
      <c r="N64" s="213"/>
      <c r="O64" s="218"/>
      <c r="P64" s="238"/>
      <c r="Q64" s="226"/>
      <c r="R64" s="56"/>
      <c r="S64" s="226"/>
      <c r="T64" s="56"/>
      <c r="U64" s="30"/>
      <c r="V64" s="29"/>
      <c r="W64" s="87"/>
      <c r="X64" s="218"/>
      <c r="Y64" s="218"/>
      <c r="Z64" s="218">
        <v>3465</v>
      </c>
      <c r="AA64" s="218"/>
      <c r="AB64" s="218"/>
      <c r="AC64" s="218"/>
      <c r="AD64" s="218"/>
      <c r="AE64" s="218"/>
      <c r="AF64" s="252"/>
      <c r="AG64" s="252">
        <f t="shared" si="0"/>
        <v>0</v>
      </c>
    </row>
    <row r="65" spans="1:33" ht="14.25">
      <c r="A65" s="148">
        <v>56</v>
      </c>
      <c r="B65" s="166">
        <v>43633</v>
      </c>
      <c r="C65" s="377" t="s">
        <v>211</v>
      </c>
      <c r="D65" s="91"/>
      <c r="E65" s="84">
        <v>1833</v>
      </c>
      <c r="F65" s="29"/>
      <c r="G65" s="30"/>
      <c r="H65" s="6"/>
      <c r="I65" s="2"/>
      <c r="J65" s="218"/>
      <c r="K65" s="218"/>
      <c r="L65" s="272"/>
      <c r="M65" s="212"/>
      <c r="N65" s="213"/>
      <c r="O65" s="218"/>
      <c r="P65" s="238"/>
      <c r="Q65" s="226"/>
      <c r="R65" s="56"/>
      <c r="S65" s="226"/>
      <c r="T65" s="56"/>
      <c r="U65" s="30"/>
      <c r="V65" s="29"/>
      <c r="W65" s="87"/>
      <c r="X65" s="218"/>
      <c r="Y65" s="218"/>
      <c r="Z65" s="218">
        <v>1833</v>
      </c>
      <c r="AA65" s="218"/>
      <c r="AB65" s="218"/>
      <c r="AC65" s="218"/>
      <c r="AD65" s="218"/>
      <c r="AE65" s="218"/>
      <c r="AF65" s="252"/>
      <c r="AG65" s="252">
        <f t="shared" si="0"/>
        <v>0</v>
      </c>
    </row>
    <row r="66" spans="1:33" ht="14.25">
      <c r="A66" s="148">
        <v>57</v>
      </c>
      <c r="B66" s="166">
        <v>43633</v>
      </c>
      <c r="C66" s="377" t="s">
        <v>212</v>
      </c>
      <c r="D66" s="91"/>
      <c r="E66" s="84">
        <v>721</v>
      </c>
      <c r="F66" s="29"/>
      <c r="G66" s="30"/>
      <c r="H66" s="6"/>
      <c r="I66" s="2"/>
      <c r="J66" s="218"/>
      <c r="K66" s="218"/>
      <c r="L66" s="272"/>
      <c r="M66" s="212"/>
      <c r="N66" s="213"/>
      <c r="O66" s="218"/>
      <c r="P66" s="238"/>
      <c r="Q66" s="226"/>
      <c r="R66" s="56">
        <v>721</v>
      </c>
      <c r="S66" s="226"/>
      <c r="T66" s="56"/>
      <c r="U66" s="30"/>
      <c r="V66" s="29"/>
      <c r="W66" s="87"/>
      <c r="X66" s="218"/>
      <c r="Y66" s="218"/>
      <c r="Z66" s="218"/>
      <c r="AA66" s="218"/>
      <c r="AB66" s="218"/>
      <c r="AC66" s="218"/>
      <c r="AD66" s="218"/>
      <c r="AE66" s="218"/>
      <c r="AF66" s="252"/>
      <c r="AG66" s="252">
        <f t="shared" si="0"/>
        <v>0</v>
      </c>
    </row>
    <row r="67" spans="1:33" ht="14.25">
      <c r="A67" s="148">
        <v>58</v>
      </c>
      <c r="B67" s="166">
        <v>43633</v>
      </c>
      <c r="C67" s="377" t="s">
        <v>209</v>
      </c>
      <c r="D67" s="91"/>
      <c r="E67" s="84">
        <v>430</v>
      </c>
      <c r="F67" s="29"/>
      <c r="G67" s="30"/>
      <c r="H67" s="6"/>
      <c r="I67" s="2"/>
      <c r="J67" s="218"/>
      <c r="K67" s="218"/>
      <c r="L67" s="272"/>
      <c r="M67" s="212"/>
      <c r="N67" s="213"/>
      <c r="O67" s="218"/>
      <c r="P67" s="238"/>
      <c r="Q67" s="226"/>
      <c r="R67" s="56">
        <v>430</v>
      </c>
      <c r="S67" s="226"/>
      <c r="T67" s="56"/>
      <c r="U67" s="30"/>
      <c r="V67" s="29"/>
      <c r="W67" s="87"/>
      <c r="X67" s="218"/>
      <c r="Y67" s="218"/>
      <c r="Z67" s="218"/>
      <c r="AA67" s="218"/>
      <c r="AB67" s="218"/>
      <c r="AC67" s="218"/>
      <c r="AD67" s="218"/>
      <c r="AE67" s="218"/>
      <c r="AF67" s="252"/>
      <c r="AG67" s="252">
        <f t="shared" si="0"/>
        <v>0</v>
      </c>
    </row>
    <row r="68" spans="1:33" ht="14.25">
      <c r="A68" s="148">
        <v>59</v>
      </c>
      <c r="B68" s="166">
        <v>43633</v>
      </c>
      <c r="C68" s="377" t="s">
        <v>212</v>
      </c>
      <c r="D68" s="91"/>
      <c r="E68" s="84">
        <v>309</v>
      </c>
      <c r="F68" s="29"/>
      <c r="G68" s="30"/>
      <c r="H68" s="6"/>
      <c r="I68" s="2"/>
      <c r="J68" s="218"/>
      <c r="K68" s="218"/>
      <c r="L68" s="272"/>
      <c r="M68" s="212"/>
      <c r="N68" s="213"/>
      <c r="O68" s="218"/>
      <c r="P68" s="238"/>
      <c r="Q68" s="226"/>
      <c r="R68" s="56">
        <v>309</v>
      </c>
      <c r="S68" s="226"/>
      <c r="T68" s="56"/>
      <c r="U68" s="30"/>
      <c r="V68" s="29"/>
      <c r="W68" s="87"/>
      <c r="X68" s="218"/>
      <c r="Y68" s="218"/>
      <c r="Z68" s="218"/>
      <c r="AA68" s="218"/>
      <c r="AB68" s="218"/>
      <c r="AC68" s="218"/>
      <c r="AD68" s="218"/>
      <c r="AE68" s="218"/>
      <c r="AF68" s="252"/>
      <c r="AG68" s="252">
        <f t="shared" si="0"/>
        <v>0</v>
      </c>
    </row>
    <row r="69" spans="1:33" ht="14.25">
      <c r="A69" s="148">
        <v>60</v>
      </c>
      <c r="B69" s="166">
        <v>43633</v>
      </c>
      <c r="C69" s="377" t="s">
        <v>212</v>
      </c>
      <c r="D69" s="91"/>
      <c r="E69" s="84">
        <v>125</v>
      </c>
      <c r="F69" s="29"/>
      <c r="G69" s="30"/>
      <c r="H69" s="6"/>
      <c r="I69" s="2"/>
      <c r="J69" s="218"/>
      <c r="K69" s="218"/>
      <c r="L69" s="272"/>
      <c r="M69" s="212"/>
      <c r="N69" s="213"/>
      <c r="O69" s="218"/>
      <c r="P69" s="238"/>
      <c r="Q69" s="226"/>
      <c r="R69" s="56">
        <v>125</v>
      </c>
      <c r="S69" s="226"/>
      <c r="T69" s="56"/>
      <c r="U69" s="30"/>
      <c r="V69" s="29"/>
      <c r="W69" s="87"/>
      <c r="X69" s="218"/>
      <c r="Y69" s="218"/>
      <c r="Z69" s="218"/>
      <c r="AA69" s="218"/>
      <c r="AB69" s="218"/>
      <c r="AC69" s="218"/>
      <c r="AD69" s="218"/>
      <c r="AE69" s="218"/>
      <c r="AF69" s="252"/>
      <c r="AG69" s="252">
        <f t="shared" si="0"/>
        <v>0</v>
      </c>
    </row>
    <row r="70" spans="1:33" ht="14.25">
      <c r="A70" s="148">
        <v>61</v>
      </c>
      <c r="B70" s="166">
        <v>43647</v>
      </c>
      <c r="C70" s="377" t="s">
        <v>177</v>
      </c>
      <c r="D70" s="91"/>
      <c r="E70" s="84"/>
      <c r="F70" s="29">
        <v>150</v>
      </c>
      <c r="G70" s="30"/>
      <c r="H70" s="6"/>
      <c r="I70" s="2"/>
      <c r="J70" s="218"/>
      <c r="K70" s="218"/>
      <c r="L70" s="272"/>
      <c r="M70" s="212"/>
      <c r="N70" s="213"/>
      <c r="O70" s="218"/>
      <c r="P70" s="238"/>
      <c r="Q70" s="226"/>
      <c r="R70" s="56"/>
      <c r="S70" s="226"/>
      <c r="T70" s="56"/>
      <c r="U70" s="30">
        <v>150</v>
      </c>
      <c r="V70" s="29"/>
      <c r="W70" s="87"/>
      <c r="X70" s="218"/>
      <c r="Y70" s="218"/>
      <c r="Z70" s="218"/>
      <c r="AA70" s="218"/>
      <c r="AB70" s="218"/>
      <c r="AC70" s="218"/>
      <c r="AD70" s="218"/>
      <c r="AE70" s="218"/>
      <c r="AF70" s="252"/>
      <c r="AG70" s="252">
        <f t="shared" si="0"/>
        <v>0</v>
      </c>
    </row>
    <row r="71" spans="1:33" ht="14.25">
      <c r="A71" s="148">
        <v>62</v>
      </c>
      <c r="B71" s="166">
        <v>43678</v>
      </c>
      <c r="C71" s="377" t="s">
        <v>177</v>
      </c>
      <c r="D71" s="91"/>
      <c r="E71" s="84"/>
      <c r="F71" s="29">
        <v>156</v>
      </c>
      <c r="G71" s="30"/>
      <c r="H71" s="6"/>
      <c r="I71" s="2"/>
      <c r="J71" s="218"/>
      <c r="K71" s="218"/>
      <c r="L71" s="272"/>
      <c r="M71" s="212"/>
      <c r="N71" s="213"/>
      <c r="O71" s="218"/>
      <c r="P71" s="238"/>
      <c r="Q71" s="226"/>
      <c r="R71" s="56"/>
      <c r="S71" s="226"/>
      <c r="T71" s="56"/>
      <c r="U71" s="30">
        <v>156</v>
      </c>
      <c r="V71" s="29"/>
      <c r="W71" s="87"/>
      <c r="X71" s="218"/>
      <c r="Y71" s="218"/>
      <c r="Z71" s="218"/>
      <c r="AA71" s="218"/>
      <c r="AB71" s="218"/>
      <c r="AC71" s="218"/>
      <c r="AD71" s="218"/>
      <c r="AE71" s="218"/>
      <c r="AF71" s="252"/>
      <c r="AG71" s="252">
        <f t="shared" si="0"/>
        <v>0</v>
      </c>
    </row>
    <row r="72" spans="1:33" ht="14.25">
      <c r="A72" s="148">
        <v>63</v>
      </c>
      <c r="B72" s="166">
        <v>43654</v>
      </c>
      <c r="C72" s="377" t="s">
        <v>174</v>
      </c>
      <c r="D72" s="91"/>
      <c r="E72" s="84">
        <v>15</v>
      </c>
      <c r="F72" s="29"/>
      <c r="G72" s="30"/>
      <c r="H72" s="6"/>
      <c r="I72" s="2"/>
      <c r="J72" s="218"/>
      <c r="K72" s="218"/>
      <c r="L72" s="272"/>
      <c r="M72" s="212"/>
      <c r="N72" s="213"/>
      <c r="O72" s="218"/>
      <c r="P72" s="238"/>
      <c r="Q72" s="226"/>
      <c r="R72" s="56"/>
      <c r="S72" s="226"/>
      <c r="T72" s="56"/>
      <c r="U72" s="30"/>
      <c r="V72" s="29"/>
      <c r="W72" s="87"/>
      <c r="X72" s="218"/>
      <c r="Y72" s="218"/>
      <c r="Z72" s="218"/>
      <c r="AA72" s="218"/>
      <c r="AB72" s="218"/>
      <c r="AC72" s="218"/>
      <c r="AD72" s="218"/>
      <c r="AE72" s="218">
        <v>15</v>
      </c>
      <c r="AF72" s="252"/>
      <c r="AG72" s="252">
        <f t="shared" si="0"/>
        <v>0</v>
      </c>
    </row>
    <row r="73" spans="1:33" ht="14.25">
      <c r="A73" s="148">
        <v>64</v>
      </c>
      <c r="B73" s="166">
        <v>43668</v>
      </c>
      <c r="C73" s="377" t="s">
        <v>213</v>
      </c>
      <c r="D73" s="91"/>
      <c r="E73" s="84">
        <v>3750</v>
      </c>
      <c r="F73" s="29"/>
      <c r="G73" s="30"/>
      <c r="H73" s="6"/>
      <c r="I73" s="2"/>
      <c r="J73" s="218"/>
      <c r="K73" s="218"/>
      <c r="L73" s="272"/>
      <c r="M73" s="212"/>
      <c r="N73" s="213"/>
      <c r="O73" s="218"/>
      <c r="P73" s="238"/>
      <c r="Q73" s="226"/>
      <c r="R73" s="56"/>
      <c r="S73" s="226"/>
      <c r="T73" s="56"/>
      <c r="U73" s="30"/>
      <c r="V73" s="29"/>
      <c r="W73" s="87"/>
      <c r="X73" s="218"/>
      <c r="Y73" s="218"/>
      <c r="Z73" s="218"/>
      <c r="AA73" s="218"/>
      <c r="AB73" s="218"/>
      <c r="AC73" s="218"/>
      <c r="AD73" s="218"/>
      <c r="AE73" s="218"/>
      <c r="AF73" s="252">
        <v>3750</v>
      </c>
      <c r="AG73" s="252">
        <f t="shared" si="0"/>
        <v>0</v>
      </c>
    </row>
    <row r="74" spans="1:33" ht="14.25">
      <c r="A74" s="148">
        <v>65</v>
      </c>
      <c r="B74" s="166">
        <v>43697</v>
      </c>
      <c r="C74" s="377" t="s">
        <v>214</v>
      </c>
      <c r="D74" s="91"/>
      <c r="E74" s="84">
        <v>599</v>
      </c>
      <c r="F74" s="29"/>
      <c r="G74" s="30"/>
      <c r="H74" s="6"/>
      <c r="I74" s="2"/>
      <c r="J74" s="218"/>
      <c r="K74" s="218"/>
      <c r="L74" s="272"/>
      <c r="M74" s="212"/>
      <c r="N74" s="213"/>
      <c r="O74" s="218"/>
      <c r="P74" s="238"/>
      <c r="Q74" s="226"/>
      <c r="R74" s="56"/>
      <c r="S74" s="226"/>
      <c r="T74" s="56"/>
      <c r="U74" s="30"/>
      <c r="V74" s="29"/>
      <c r="W74" s="87"/>
      <c r="X74" s="218"/>
      <c r="Y74" s="218">
        <v>599</v>
      </c>
      <c r="Z74" s="218"/>
      <c r="AA74" s="218"/>
      <c r="AB74" s="218"/>
      <c r="AC74" s="218"/>
      <c r="AD74" s="218"/>
      <c r="AE74" s="218"/>
      <c r="AF74" s="252"/>
      <c r="AG74" s="252">
        <f t="shared" si="0"/>
        <v>0</v>
      </c>
    </row>
    <row r="75" spans="1:33" ht="14.25">
      <c r="A75" s="148">
        <v>66</v>
      </c>
      <c r="B75" s="166">
        <v>43697</v>
      </c>
      <c r="C75" s="377" t="s">
        <v>215</v>
      </c>
      <c r="D75" s="91"/>
      <c r="E75" s="84">
        <v>4219</v>
      </c>
      <c r="F75" s="29"/>
      <c r="G75" s="30"/>
      <c r="H75" s="6"/>
      <c r="I75" s="2"/>
      <c r="J75" s="218"/>
      <c r="K75" s="218"/>
      <c r="L75" s="272"/>
      <c r="M75" s="212"/>
      <c r="N75" s="213"/>
      <c r="O75" s="218"/>
      <c r="P75" s="238"/>
      <c r="Q75" s="226"/>
      <c r="R75" s="56"/>
      <c r="S75" s="226"/>
      <c r="T75" s="56"/>
      <c r="U75" s="30"/>
      <c r="V75" s="29"/>
      <c r="W75" s="87"/>
      <c r="X75" s="218"/>
      <c r="Y75" s="218"/>
      <c r="Z75" s="218"/>
      <c r="AA75" s="218"/>
      <c r="AB75" s="218"/>
      <c r="AC75" s="218"/>
      <c r="AD75" s="218">
        <v>4219</v>
      </c>
      <c r="AE75" s="218"/>
      <c r="AF75" s="252"/>
      <c r="AG75" s="252">
        <f t="shared" si="0"/>
        <v>0</v>
      </c>
    </row>
    <row r="76" spans="1:33" ht="14.25">
      <c r="A76" s="148">
        <v>67</v>
      </c>
      <c r="B76" s="166">
        <v>43697</v>
      </c>
      <c r="C76" s="377" t="s">
        <v>216</v>
      </c>
      <c r="D76" s="91"/>
      <c r="E76" s="84">
        <v>3076</v>
      </c>
      <c r="F76" s="29"/>
      <c r="G76" s="30"/>
      <c r="H76" s="6"/>
      <c r="I76" s="2"/>
      <c r="J76" s="218"/>
      <c r="K76" s="218"/>
      <c r="L76" s="272"/>
      <c r="M76" s="212"/>
      <c r="N76" s="213"/>
      <c r="O76" s="218"/>
      <c r="P76" s="238"/>
      <c r="Q76" s="226"/>
      <c r="R76" s="56"/>
      <c r="S76" s="226"/>
      <c r="T76" s="56"/>
      <c r="U76" s="30"/>
      <c r="V76" s="29"/>
      <c r="W76" s="87"/>
      <c r="X76" s="218"/>
      <c r="Y76" s="218"/>
      <c r="Z76" s="218"/>
      <c r="AA76" s="218"/>
      <c r="AB76" s="218">
        <v>3076</v>
      </c>
      <c r="AC76" s="218"/>
      <c r="AD76" s="218"/>
      <c r="AE76" s="218"/>
      <c r="AF76" s="252"/>
      <c r="AG76" s="252">
        <f t="shared" si="0"/>
        <v>0</v>
      </c>
    </row>
    <row r="77" spans="1:33" ht="14.25">
      <c r="A77" s="148">
        <v>68</v>
      </c>
      <c r="B77" s="166">
        <v>43697</v>
      </c>
      <c r="C77" s="377" t="s">
        <v>189</v>
      </c>
      <c r="D77" s="91"/>
      <c r="E77" s="84">
        <v>550</v>
      </c>
      <c r="F77" s="29"/>
      <c r="G77" s="30"/>
      <c r="H77" s="6"/>
      <c r="I77" s="2"/>
      <c r="J77" s="218"/>
      <c r="K77" s="218"/>
      <c r="L77" s="272"/>
      <c r="M77" s="212"/>
      <c r="N77" s="213"/>
      <c r="O77" s="218"/>
      <c r="P77" s="238"/>
      <c r="Q77" s="226"/>
      <c r="R77" s="56"/>
      <c r="S77" s="226"/>
      <c r="T77" s="56"/>
      <c r="U77" s="30"/>
      <c r="V77" s="29"/>
      <c r="W77" s="87"/>
      <c r="X77" s="218"/>
      <c r="Y77" s="218"/>
      <c r="Z77" s="218">
        <v>550</v>
      </c>
      <c r="AA77" s="218"/>
      <c r="AB77" s="218"/>
      <c r="AC77" s="218"/>
      <c r="AD77" s="218"/>
      <c r="AE77" s="218"/>
      <c r="AF77" s="252"/>
      <c r="AG77" s="252">
        <f t="shared" si="0"/>
        <v>0</v>
      </c>
    </row>
    <row r="78" spans="1:33" ht="14.25">
      <c r="A78" s="148">
        <v>69</v>
      </c>
      <c r="B78" s="166">
        <v>43697</v>
      </c>
      <c r="C78" s="377" t="s">
        <v>189</v>
      </c>
      <c r="D78" s="91"/>
      <c r="E78" s="84">
        <v>1215</v>
      </c>
      <c r="F78" s="29"/>
      <c r="G78" s="30"/>
      <c r="H78" s="6"/>
      <c r="I78" s="2"/>
      <c r="J78" s="218"/>
      <c r="K78" s="218"/>
      <c r="L78" s="272"/>
      <c r="M78" s="212"/>
      <c r="N78" s="213"/>
      <c r="O78" s="218"/>
      <c r="P78" s="238"/>
      <c r="Q78" s="226"/>
      <c r="R78" s="56"/>
      <c r="S78" s="226"/>
      <c r="T78" s="56"/>
      <c r="U78" s="30"/>
      <c r="V78" s="29"/>
      <c r="W78" s="87"/>
      <c r="X78" s="218"/>
      <c r="Y78" s="218"/>
      <c r="Z78" s="218">
        <v>1215</v>
      </c>
      <c r="AA78" s="218"/>
      <c r="AB78" s="218"/>
      <c r="AC78" s="218"/>
      <c r="AD78" s="218"/>
      <c r="AE78" s="218"/>
      <c r="AF78" s="252"/>
      <c r="AG78" s="252">
        <f t="shared" si="0"/>
        <v>0</v>
      </c>
    </row>
    <row r="79" spans="1:33" ht="14.25">
      <c r="A79" s="148">
        <v>70</v>
      </c>
      <c r="B79" s="166">
        <v>43703</v>
      </c>
      <c r="C79" s="377" t="s">
        <v>217</v>
      </c>
      <c r="D79" s="91"/>
      <c r="E79" s="84">
        <v>2598</v>
      </c>
      <c r="F79" s="29"/>
      <c r="G79" s="30"/>
      <c r="H79" s="6"/>
      <c r="I79" s="2"/>
      <c r="J79" s="218"/>
      <c r="K79" s="218"/>
      <c r="L79" s="272"/>
      <c r="M79" s="212"/>
      <c r="N79" s="213"/>
      <c r="O79" s="218"/>
      <c r="P79" s="238"/>
      <c r="Q79" s="226"/>
      <c r="R79" s="56"/>
      <c r="S79" s="226"/>
      <c r="T79" s="56"/>
      <c r="U79" s="30"/>
      <c r="V79" s="29"/>
      <c r="W79" s="87"/>
      <c r="X79" s="218"/>
      <c r="Y79" s="218"/>
      <c r="Z79" s="218"/>
      <c r="AA79" s="218"/>
      <c r="AB79" s="218">
        <v>2598</v>
      </c>
      <c r="AC79" s="218"/>
      <c r="AD79" s="218"/>
      <c r="AE79" s="218"/>
      <c r="AF79" s="252"/>
      <c r="AG79" s="252">
        <f t="shared" si="0"/>
        <v>0</v>
      </c>
    </row>
    <row r="80" spans="1:33" ht="14.25">
      <c r="A80" s="148">
        <v>71</v>
      </c>
      <c r="B80" s="166">
        <v>43710</v>
      </c>
      <c r="C80" s="377" t="s">
        <v>218</v>
      </c>
      <c r="D80" s="91"/>
      <c r="E80" s="84">
        <v>2605</v>
      </c>
      <c r="F80" s="29"/>
      <c r="G80" s="30"/>
      <c r="H80" s="6"/>
      <c r="I80" s="2"/>
      <c r="J80" s="218"/>
      <c r="K80" s="218"/>
      <c r="L80" s="272"/>
      <c r="M80" s="212"/>
      <c r="N80" s="213"/>
      <c r="O80" s="218"/>
      <c r="P80" s="238"/>
      <c r="Q80" s="226"/>
      <c r="R80" s="56"/>
      <c r="S80" s="226"/>
      <c r="T80" s="56"/>
      <c r="U80" s="30"/>
      <c r="V80" s="29"/>
      <c r="W80" s="87"/>
      <c r="X80" s="218"/>
      <c r="Y80" s="218"/>
      <c r="Z80" s="218"/>
      <c r="AA80" s="218"/>
      <c r="AB80" s="218">
        <v>2605</v>
      </c>
      <c r="AC80" s="218"/>
      <c r="AD80" s="218"/>
      <c r="AE80" s="218"/>
      <c r="AF80" s="252"/>
      <c r="AG80" s="252">
        <f t="shared" si="0"/>
        <v>0</v>
      </c>
    </row>
    <row r="81" spans="1:33" ht="14.25">
      <c r="A81" s="148">
        <v>72</v>
      </c>
      <c r="B81" s="166">
        <v>43711</v>
      </c>
      <c r="C81" s="377" t="s">
        <v>219</v>
      </c>
      <c r="D81" s="91">
        <v>85750</v>
      </c>
      <c r="E81" s="84"/>
      <c r="F81" s="29"/>
      <c r="G81" s="30"/>
      <c r="H81" s="6"/>
      <c r="I81" s="2"/>
      <c r="J81" s="218"/>
      <c r="K81" s="218"/>
      <c r="L81" s="272"/>
      <c r="M81" s="212"/>
      <c r="N81" s="213"/>
      <c r="O81" s="218"/>
      <c r="P81" s="238"/>
      <c r="Q81" s="226"/>
      <c r="R81" s="56"/>
      <c r="S81" s="226">
        <v>85750</v>
      </c>
      <c r="T81" s="56"/>
      <c r="U81" s="30"/>
      <c r="V81" s="29"/>
      <c r="W81" s="87"/>
      <c r="X81" s="218"/>
      <c r="Y81" s="218"/>
      <c r="Z81" s="218"/>
      <c r="AA81" s="218"/>
      <c r="AB81" s="218"/>
      <c r="AC81" s="218"/>
      <c r="AD81" s="218"/>
      <c r="AE81" s="218"/>
      <c r="AF81" s="252"/>
      <c r="AG81" s="252">
        <f t="shared" si="0"/>
        <v>0</v>
      </c>
    </row>
    <row r="82" spans="1:33" ht="14.25">
      <c r="A82" s="148">
        <v>73</v>
      </c>
      <c r="B82" s="166">
        <v>43712</v>
      </c>
      <c r="C82" s="377" t="s">
        <v>220</v>
      </c>
      <c r="D82" s="91">
        <v>3313</v>
      </c>
      <c r="E82" s="379" t="s">
        <v>4</v>
      </c>
      <c r="F82" s="29"/>
      <c r="G82" s="30"/>
      <c r="H82" s="6"/>
      <c r="I82" s="2"/>
      <c r="J82" s="218"/>
      <c r="K82" s="218"/>
      <c r="L82" s="272"/>
      <c r="M82" s="212">
        <v>3313</v>
      </c>
      <c r="N82" s="213"/>
      <c r="O82" s="218"/>
      <c r="P82" s="238"/>
      <c r="Q82" s="226"/>
      <c r="R82" s="56"/>
      <c r="S82" s="226"/>
      <c r="T82" s="56"/>
      <c r="U82" s="30"/>
      <c r="V82" s="29"/>
      <c r="W82" s="87"/>
      <c r="X82" s="218"/>
      <c r="Y82" s="218"/>
      <c r="Z82" s="218"/>
      <c r="AA82" s="218"/>
      <c r="AB82" s="218"/>
      <c r="AC82" s="218"/>
      <c r="AD82" s="218"/>
      <c r="AE82" s="218"/>
      <c r="AF82" s="252"/>
      <c r="AG82" s="252" t="e">
        <f t="shared" si="0"/>
        <v>#VALUE!</v>
      </c>
    </row>
    <row r="83" spans="1:33" ht="14.25">
      <c r="A83" s="148">
        <v>74</v>
      </c>
      <c r="B83" s="166">
        <v>43713</v>
      </c>
      <c r="C83" s="377" t="s">
        <v>221</v>
      </c>
      <c r="D83" s="91"/>
      <c r="E83" s="84">
        <v>2000</v>
      </c>
      <c r="F83" s="29"/>
      <c r="G83" s="30"/>
      <c r="H83" s="6"/>
      <c r="I83" s="2"/>
      <c r="J83" s="218"/>
      <c r="K83" s="218"/>
      <c r="L83" s="272"/>
      <c r="M83" s="212"/>
      <c r="N83" s="213"/>
      <c r="O83" s="218"/>
      <c r="P83" s="238"/>
      <c r="Q83" s="226"/>
      <c r="R83" s="56"/>
      <c r="S83" s="226"/>
      <c r="T83" s="56"/>
      <c r="U83" s="30"/>
      <c r="V83" s="29"/>
      <c r="W83" s="87"/>
      <c r="X83" s="218"/>
      <c r="Y83" s="218"/>
      <c r="Z83" s="218"/>
      <c r="AA83" s="218"/>
      <c r="AB83" s="218"/>
      <c r="AC83" s="218">
        <v>2000</v>
      </c>
      <c r="AD83" s="218"/>
      <c r="AE83" s="218"/>
      <c r="AF83" s="252"/>
      <c r="AG83" s="252">
        <f t="shared" si="0"/>
        <v>0</v>
      </c>
    </row>
    <row r="84" spans="1:33" ht="14.25">
      <c r="A84" s="148">
        <v>75</v>
      </c>
      <c r="B84" s="166">
        <v>43713</v>
      </c>
      <c r="C84" s="377" t="s">
        <v>222</v>
      </c>
      <c r="D84" s="91"/>
      <c r="E84" s="84">
        <v>2575</v>
      </c>
      <c r="F84" s="29"/>
      <c r="G84" s="30"/>
      <c r="H84" s="6"/>
      <c r="I84" s="2"/>
      <c r="J84" s="218"/>
      <c r="K84" s="218"/>
      <c r="L84" s="272"/>
      <c r="M84" s="212"/>
      <c r="N84" s="213"/>
      <c r="O84" s="218"/>
      <c r="P84" s="238"/>
      <c r="Q84" s="226"/>
      <c r="R84" s="56"/>
      <c r="S84" s="226"/>
      <c r="T84" s="56"/>
      <c r="U84" s="30"/>
      <c r="V84" s="29"/>
      <c r="W84" s="87"/>
      <c r="X84" s="218"/>
      <c r="Y84" s="218"/>
      <c r="Z84" s="218"/>
      <c r="AA84" s="218"/>
      <c r="AB84" s="218">
        <v>2575</v>
      </c>
      <c r="AC84" s="218"/>
      <c r="AD84" s="218"/>
      <c r="AE84" s="218"/>
      <c r="AF84" s="252"/>
      <c r="AG84" s="252">
        <f t="shared" si="0"/>
        <v>0</v>
      </c>
    </row>
    <row r="85" spans="1:33" ht="14.25">
      <c r="A85" s="148">
        <v>76</v>
      </c>
      <c r="B85" s="166">
        <v>43713</v>
      </c>
      <c r="C85" s="377" t="s">
        <v>223</v>
      </c>
      <c r="D85" s="91"/>
      <c r="E85" s="84">
        <v>2614</v>
      </c>
      <c r="F85" s="29"/>
      <c r="G85" s="30"/>
      <c r="H85" s="6"/>
      <c r="I85" s="2"/>
      <c r="J85" s="218"/>
      <c r="K85" s="218"/>
      <c r="L85" s="272"/>
      <c r="M85" s="212"/>
      <c r="N85" s="213"/>
      <c r="O85" s="218"/>
      <c r="P85" s="238"/>
      <c r="Q85" s="226"/>
      <c r="R85" s="56"/>
      <c r="S85" s="226"/>
      <c r="T85" s="56"/>
      <c r="U85" s="30"/>
      <c r="V85" s="29"/>
      <c r="W85" s="87"/>
      <c r="X85" s="218"/>
      <c r="Y85" s="218">
        <v>2614</v>
      </c>
      <c r="Z85" s="218"/>
      <c r="AA85" s="218"/>
      <c r="AB85" s="218"/>
      <c r="AC85" s="218"/>
      <c r="AD85" s="218"/>
      <c r="AE85" s="218"/>
      <c r="AF85" s="252"/>
      <c r="AG85" s="252">
        <f t="shared" si="0"/>
        <v>0</v>
      </c>
    </row>
    <row r="86" spans="1:33" ht="14.25">
      <c r="A86" s="148">
        <v>77</v>
      </c>
      <c r="B86" s="166">
        <v>43717</v>
      </c>
      <c r="C86" s="377" t="s">
        <v>174</v>
      </c>
      <c r="D86" s="91"/>
      <c r="E86" s="84">
        <v>14</v>
      </c>
      <c r="F86" s="29"/>
      <c r="G86" s="30"/>
      <c r="H86" s="6"/>
      <c r="I86" s="2"/>
      <c r="J86" s="218"/>
      <c r="K86" s="218"/>
      <c r="L86" s="272"/>
      <c r="M86" s="212"/>
      <c r="N86" s="213"/>
      <c r="O86" s="218"/>
      <c r="P86" s="238"/>
      <c r="Q86" s="226"/>
      <c r="R86" s="56"/>
      <c r="S86" s="226"/>
      <c r="T86" s="56"/>
      <c r="U86" s="30"/>
      <c r="V86" s="29"/>
      <c r="W86" s="87"/>
      <c r="X86" s="218"/>
      <c r="Y86" s="218"/>
      <c r="Z86" s="218"/>
      <c r="AA86" s="218"/>
      <c r="AB86" s="218"/>
      <c r="AC86" s="218"/>
      <c r="AD86" s="218"/>
      <c r="AE86" s="218">
        <v>14</v>
      </c>
      <c r="AF86" s="252"/>
      <c r="AG86" s="252">
        <f t="shared" si="0"/>
        <v>0</v>
      </c>
    </row>
    <row r="87" spans="1:33" ht="14.25">
      <c r="A87" s="148">
        <v>78</v>
      </c>
      <c r="B87" s="166">
        <v>43697</v>
      </c>
      <c r="C87" s="377" t="s">
        <v>224</v>
      </c>
      <c r="D87" s="91"/>
      <c r="E87" s="84">
        <v>257</v>
      </c>
      <c r="F87" s="29"/>
      <c r="G87" s="30"/>
      <c r="H87" s="6"/>
      <c r="I87" s="2"/>
      <c r="J87" s="218"/>
      <c r="K87" s="218"/>
      <c r="L87" s="272"/>
      <c r="M87" s="212"/>
      <c r="N87" s="213"/>
      <c r="O87" s="218"/>
      <c r="P87" s="238"/>
      <c r="Q87" s="226"/>
      <c r="R87" s="56"/>
      <c r="S87" s="226"/>
      <c r="T87" s="56"/>
      <c r="U87" s="30"/>
      <c r="V87" s="29"/>
      <c r="W87" s="87"/>
      <c r="X87" s="218"/>
      <c r="Y87" s="218"/>
      <c r="Z87" s="218">
        <v>257</v>
      </c>
      <c r="AA87" s="218"/>
      <c r="AB87" s="218"/>
      <c r="AC87" s="218"/>
      <c r="AD87" s="218"/>
      <c r="AE87" s="218"/>
      <c r="AF87" s="252"/>
      <c r="AG87" s="252">
        <f t="shared" si="0"/>
        <v>0</v>
      </c>
    </row>
    <row r="88" spans="1:33" ht="14.25">
      <c r="A88" s="148">
        <v>79</v>
      </c>
      <c r="B88" s="166">
        <v>43727</v>
      </c>
      <c r="C88" s="377" t="s">
        <v>224</v>
      </c>
      <c r="D88" s="91"/>
      <c r="E88" s="84">
        <v>257</v>
      </c>
      <c r="F88" s="29"/>
      <c r="G88" s="30"/>
      <c r="H88" s="6"/>
      <c r="I88" s="2"/>
      <c r="J88" s="218"/>
      <c r="K88" s="218"/>
      <c r="L88" s="272"/>
      <c r="M88" s="212"/>
      <c r="N88" s="213"/>
      <c r="O88" s="218"/>
      <c r="P88" s="238"/>
      <c r="Q88" s="226"/>
      <c r="R88" s="56"/>
      <c r="S88" s="226"/>
      <c r="T88" s="56"/>
      <c r="U88" s="30"/>
      <c r="V88" s="29"/>
      <c r="W88" s="87"/>
      <c r="X88" s="218"/>
      <c r="Y88" s="218"/>
      <c r="Z88" s="218">
        <v>257</v>
      </c>
      <c r="AA88" s="218"/>
      <c r="AB88" s="218"/>
      <c r="AC88" s="218"/>
      <c r="AD88" s="218"/>
      <c r="AE88" s="218"/>
      <c r="AF88" s="252"/>
      <c r="AG88" s="252">
        <f t="shared" si="0"/>
        <v>0</v>
      </c>
    </row>
    <row r="89" spans="1:33" ht="14.25">
      <c r="A89" s="148">
        <v>80</v>
      </c>
      <c r="B89" s="166">
        <v>43728</v>
      </c>
      <c r="C89" s="377" t="s">
        <v>189</v>
      </c>
      <c r="D89" s="91"/>
      <c r="E89" s="84">
        <v>492</v>
      </c>
      <c r="F89" s="29"/>
      <c r="G89" s="30"/>
      <c r="H89" s="6"/>
      <c r="I89" s="2"/>
      <c r="J89" s="218"/>
      <c r="K89" s="218"/>
      <c r="L89" s="272"/>
      <c r="M89" s="212"/>
      <c r="N89" s="213"/>
      <c r="O89" s="218"/>
      <c r="P89" s="238"/>
      <c r="Q89" s="226"/>
      <c r="R89" s="56"/>
      <c r="S89" s="226"/>
      <c r="T89" s="56"/>
      <c r="U89" s="30"/>
      <c r="V89" s="29"/>
      <c r="W89" s="87"/>
      <c r="X89" s="218"/>
      <c r="Y89" s="218"/>
      <c r="Z89" s="218">
        <v>492</v>
      </c>
      <c r="AA89" s="218"/>
      <c r="AB89" s="218"/>
      <c r="AC89" s="218"/>
      <c r="AD89" s="218"/>
      <c r="AE89" s="218"/>
      <c r="AF89" s="252"/>
      <c r="AG89" s="252">
        <f t="shared" si="0"/>
        <v>0</v>
      </c>
    </row>
    <row r="90" spans="1:33" ht="14.25">
      <c r="A90" s="148">
        <v>81</v>
      </c>
      <c r="B90" s="166">
        <v>43731</v>
      </c>
      <c r="C90" s="377" t="s">
        <v>225</v>
      </c>
      <c r="D90" s="91"/>
      <c r="E90" s="84">
        <v>3750</v>
      </c>
      <c r="F90" s="29"/>
      <c r="G90" s="30"/>
      <c r="H90" s="6"/>
      <c r="I90" s="2"/>
      <c r="J90" s="218"/>
      <c r="K90" s="218"/>
      <c r="L90" s="272"/>
      <c r="M90" s="212"/>
      <c r="N90" s="213"/>
      <c r="O90" s="218"/>
      <c r="P90" s="238"/>
      <c r="Q90" s="226"/>
      <c r="R90" s="56"/>
      <c r="S90" s="226"/>
      <c r="T90" s="56"/>
      <c r="U90" s="30"/>
      <c r="V90" s="29"/>
      <c r="W90" s="87"/>
      <c r="X90" s="218"/>
      <c r="Y90" s="218"/>
      <c r="Z90" s="218"/>
      <c r="AA90" s="218"/>
      <c r="AB90" s="218"/>
      <c r="AC90" s="218"/>
      <c r="AD90" s="218"/>
      <c r="AE90" s="218"/>
      <c r="AF90" s="252">
        <v>3750</v>
      </c>
      <c r="AG90" s="252">
        <f t="shared" si="0"/>
        <v>0</v>
      </c>
    </row>
    <row r="91" spans="1:33" ht="14.25">
      <c r="A91" s="148">
        <v>82</v>
      </c>
      <c r="B91" s="166">
        <v>43731</v>
      </c>
      <c r="C91" s="377" t="s">
        <v>226</v>
      </c>
      <c r="D91" s="91"/>
      <c r="E91" s="84">
        <v>2276</v>
      </c>
      <c r="F91" s="29"/>
      <c r="G91" s="30"/>
      <c r="H91" s="6"/>
      <c r="I91" s="2"/>
      <c r="J91" s="218"/>
      <c r="K91" s="218"/>
      <c r="L91" s="272"/>
      <c r="M91" s="212"/>
      <c r="N91" s="213"/>
      <c r="O91" s="218"/>
      <c r="P91" s="238"/>
      <c r="Q91" s="226"/>
      <c r="R91" s="56"/>
      <c r="S91" s="226"/>
      <c r="T91" s="56"/>
      <c r="U91" s="30"/>
      <c r="V91" s="29"/>
      <c r="W91" s="87"/>
      <c r="X91" s="218"/>
      <c r="Y91" s="218"/>
      <c r="Z91" s="218"/>
      <c r="AA91" s="218"/>
      <c r="AB91" s="218">
        <v>2276</v>
      </c>
      <c r="AC91" s="218"/>
      <c r="AD91" s="218"/>
      <c r="AE91" s="218"/>
      <c r="AF91" s="252"/>
      <c r="AG91" s="252">
        <f t="shared" si="0"/>
        <v>0</v>
      </c>
    </row>
    <row r="92" spans="1:33" ht="14.25">
      <c r="A92" s="148">
        <v>83</v>
      </c>
      <c r="B92" s="166">
        <v>43735</v>
      </c>
      <c r="C92" s="377" t="s">
        <v>227</v>
      </c>
      <c r="D92" s="91"/>
      <c r="E92" s="84">
        <v>439</v>
      </c>
      <c r="F92" s="29"/>
      <c r="G92" s="30"/>
      <c r="H92" s="6"/>
      <c r="I92" s="2"/>
      <c r="J92" s="218"/>
      <c r="K92" s="218"/>
      <c r="L92" s="272"/>
      <c r="M92" s="212"/>
      <c r="N92" s="213"/>
      <c r="O92" s="218"/>
      <c r="P92" s="238"/>
      <c r="Q92" s="226"/>
      <c r="R92" s="56"/>
      <c r="S92" s="226"/>
      <c r="T92" s="56"/>
      <c r="U92" s="30"/>
      <c r="V92" s="29"/>
      <c r="W92" s="87"/>
      <c r="X92" s="218"/>
      <c r="Y92" s="218"/>
      <c r="Z92" s="218"/>
      <c r="AA92" s="218"/>
      <c r="AB92" s="218"/>
      <c r="AC92" s="218"/>
      <c r="AD92" s="218">
        <v>439</v>
      </c>
      <c r="AE92" s="218"/>
      <c r="AF92" s="252"/>
      <c r="AG92" s="252">
        <f t="shared" si="0"/>
        <v>0</v>
      </c>
    </row>
    <row r="93" spans="1:33" ht="14.25">
      <c r="A93" s="148">
        <v>84</v>
      </c>
      <c r="B93" s="166">
        <v>43709</v>
      </c>
      <c r="C93" s="377" t="s">
        <v>177</v>
      </c>
      <c r="D93" s="91"/>
      <c r="E93" s="84"/>
      <c r="F93" s="29">
        <v>170</v>
      </c>
      <c r="G93" s="30"/>
      <c r="H93" s="6"/>
      <c r="I93" s="2"/>
      <c r="J93" s="218"/>
      <c r="K93" s="218"/>
      <c r="L93" s="272"/>
      <c r="M93" s="212"/>
      <c r="N93" s="213"/>
      <c r="O93" s="218"/>
      <c r="P93" s="238"/>
      <c r="Q93" s="226"/>
      <c r="R93" s="56"/>
      <c r="S93" s="226"/>
      <c r="T93" s="56"/>
      <c r="U93" s="30">
        <v>170</v>
      </c>
      <c r="V93" s="29"/>
      <c r="W93" s="87"/>
      <c r="X93" s="218"/>
      <c r="Y93" s="218"/>
      <c r="Z93" s="218"/>
      <c r="AA93" s="218"/>
      <c r="AB93" s="218"/>
      <c r="AC93" s="218"/>
      <c r="AD93" s="218"/>
      <c r="AE93" s="218"/>
      <c r="AF93" s="252"/>
      <c r="AG93" s="252">
        <f t="shared" si="0"/>
        <v>0</v>
      </c>
    </row>
    <row r="94" spans="1:33" ht="14.25">
      <c r="A94" s="148">
        <v>85</v>
      </c>
      <c r="B94" s="166">
        <v>43739</v>
      </c>
      <c r="C94" s="377" t="s">
        <v>177</v>
      </c>
      <c r="D94" s="91"/>
      <c r="E94" s="84"/>
      <c r="F94" s="29">
        <v>178</v>
      </c>
      <c r="G94" s="30"/>
      <c r="H94" s="6"/>
      <c r="I94" s="2"/>
      <c r="J94" s="218"/>
      <c r="K94" s="218"/>
      <c r="L94" s="272"/>
      <c r="M94" s="212"/>
      <c r="N94" s="213"/>
      <c r="O94" s="218"/>
      <c r="P94" s="238"/>
      <c r="Q94" s="226"/>
      <c r="R94" s="56"/>
      <c r="S94" s="226"/>
      <c r="T94" s="56"/>
      <c r="U94" s="30">
        <v>178</v>
      </c>
      <c r="V94" s="29"/>
      <c r="W94" s="87"/>
      <c r="X94" s="218"/>
      <c r="Y94" s="218"/>
      <c r="Z94" s="218"/>
      <c r="AA94" s="218"/>
      <c r="AB94" s="218"/>
      <c r="AC94" s="218"/>
      <c r="AD94" s="218"/>
      <c r="AE94" s="218"/>
      <c r="AF94" s="252"/>
      <c r="AG94" s="252">
        <f t="shared" si="0"/>
        <v>0</v>
      </c>
    </row>
    <row r="95" spans="1:33" ht="14.25">
      <c r="A95" s="148">
        <v>86</v>
      </c>
      <c r="B95" s="166">
        <v>43770</v>
      </c>
      <c r="C95" s="377" t="s">
        <v>177</v>
      </c>
      <c r="D95" s="91"/>
      <c r="E95" s="84"/>
      <c r="F95" s="29">
        <v>153</v>
      </c>
      <c r="G95" s="30"/>
      <c r="H95" s="6"/>
      <c r="I95" s="2"/>
      <c r="J95" s="218"/>
      <c r="K95" s="218"/>
      <c r="L95" s="272"/>
      <c r="M95" s="212"/>
      <c r="N95" s="213"/>
      <c r="O95" s="218"/>
      <c r="P95" s="238"/>
      <c r="Q95" s="226"/>
      <c r="R95" s="56"/>
      <c r="S95" s="226"/>
      <c r="T95" s="56"/>
      <c r="U95" s="30">
        <v>153</v>
      </c>
      <c r="V95" s="29"/>
      <c r="W95" s="87"/>
      <c r="X95" s="218"/>
      <c r="Y95" s="218"/>
      <c r="Z95" s="218"/>
      <c r="AA95" s="218"/>
      <c r="AB95" s="218"/>
      <c r="AC95" s="218"/>
      <c r="AD95" s="218"/>
      <c r="AE95" s="218"/>
      <c r="AF95" s="252"/>
      <c r="AG95" s="252">
        <f t="shared" si="0"/>
        <v>0</v>
      </c>
    </row>
    <row r="96" spans="1:33" ht="14.25">
      <c r="A96" s="148">
        <v>87</v>
      </c>
      <c r="B96" s="166">
        <v>43739</v>
      </c>
      <c r="C96" s="377" t="s">
        <v>228</v>
      </c>
      <c r="D96" s="91"/>
      <c r="E96" s="84">
        <v>3056</v>
      </c>
      <c r="F96" s="29"/>
      <c r="G96" s="30"/>
      <c r="H96" s="6"/>
      <c r="I96" s="2"/>
      <c r="J96" s="218"/>
      <c r="K96" s="218"/>
      <c r="L96" s="272"/>
      <c r="M96" s="212"/>
      <c r="N96" s="213"/>
      <c r="O96" s="218"/>
      <c r="P96" s="238"/>
      <c r="Q96" s="226"/>
      <c r="R96" s="56"/>
      <c r="S96" s="226"/>
      <c r="T96" s="56"/>
      <c r="U96" s="30"/>
      <c r="V96" s="29"/>
      <c r="W96" s="87"/>
      <c r="X96" s="218"/>
      <c r="Y96" s="218"/>
      <c r="Z96" s="218"/>
      <c r="AA96" s="218"/>
      <c r="AB96" s="218"/>
      <c r="AC96" s="218">
        <v>3056</v>
      </c>
      <c r="AD96" s="218"/>
      <c r="AE96" s="218"/>
      <c r="AF96" s="252"/>
      <c r="AG96" s="252">
        <f t="shared" si="0"/>
        <v>0</v>
      </c>
    </row>
    <row r="97" spans="1:33" ht="14.25">
      <c r="A97" s="148">
        <v>88</v>
      </c>
      <c r="B97" s="166">
        <v>43739</v>
      </c>
      <c r="C97" s="377" t="s">
        <v>229</v>
      </c>
      <c r="D97" s="91"/>
      <c r="E97" s="84">
        <v>1876</v>
      </c>
      <c r="F97" s="29"/>
      <c r="G97" s="30"/>
      <c r="H97" s="6"/>
      <c r="I97" s="2"/>
      <c r="J97" s="218"/>
      <c r="K97" s="218"/>
      <c r="L97" s="272"/>
      <c r="M97" s="212"/>
      <c r="N97" s="213"/>
      <c r="O97" s="218"/>
      <c r="P97" s="238"/>
      <c r="Q97" s="226"/>
      <c r="R97" s="56"/>
      <c r="S97" s="226"/>
      <c r="T97" s="56"/>
      <c r="U97" s="30"/>
      <c r="V97" s="29"/>
      <c r="W97" s="87"/>
      <c r="X97" s="218"/>
      <c r="Y97" s="218"/>
      <c r="Z97" s="218"/>
      <c r="AA97" s="218"/>
      <c r="AB97" s="218">
        <v>1876</v>
      </c>
      <c r="AC97" s="218"/>
      <c r="AD97" s="218"/>
      <c r="AE97" s="218"/>
      <c r="AF97" s="252"/>
      <c r="AG97" s="252">
        <f t="shared" si="0"/>
        <v>0</v>
      </c>
    </row>
    <row r="98" spans="1:33" ht="14.25">
      <c r="A98" s="148">
        <v>89</v>
      </c>
      <c r="B98" s="166">
        <v>43745</v>
      </c>
      <c r="C98" s="377" t="s">
        <v>174</v>
      </c>
      <c r="D98" s="91"/>
      <c r="E98" s="84">
        <v>29</v>
      </c>
      <c r="F98" s="29"/>
      <c r="G98" s="30"/>
      <c r="H98" s="6"/>
      <c r="I98" s="2"/>
      <c r="J98" s="218"/>
      <c r="K98" s="218"/>
      <c r="L98" s="272"/>
      <c r="M98" s="212"/>
      <c r="N98" s="213"/>
      <c r="O98" s="218"/>
      <c r="P98" s="238"/>
      <c r="Q98" s="226"/>
      <c r="R98" s="56"/>
      <c r="S98" s="226"/>
      <c r="T98" s="56"/>
      <c r="U98" s="30"/>
      <c r="V98" s="29"/>
      <c r="W98" s="87"/>
      <c r="X98" s="218"/>
      <c r="Y98" s="218"/>
      <c r="Z98" s="218"/>
      <c r="AA98" s="218"/>
      <c r="AB98" s="218"/>
      <c r="AC98" s="218"/>
      <c r="AD98" s="218"/>
      <c r="AE98" s="218">
        <v>29</v>
      </c>
      <c r="AF98" s="252"/>
      <c r="AG98" s="252">
        <f t="shared" si="0"/>
        <v>0</v>
      </c>
    </row>
    <row r="99" spans="1:33" ht="14.25">
      <c r="A99" s="148">
        <v>90</v>
      </c>
      <c r="B99" s="166">
        <v>43759</v>
      </c>
      <c r="C99" s="377" t="s">
        <v>230</v>
      </c>
      <c r="D99" s="91"/>
      <c r="E99" s="379" t="s">
        <v>4</v>
      </c>
      <c r="F99" s="29"/>
      <c r="G99" s="30">
        <v>100000</v>
      </c>
      <c r="H99" s="6"/>
      <c r="I99" s="2"/>
      <c r="J99" s="320"/>
      <c r="K99" s="320"/>
      <c r="L99" s="272"/>
      <c r="M99" s="212"/>
      <c r="N99" s="213"/>
      <c r="O99" s="320"/>
      <c r="P99" s="238"/>
      <c r="Q99" s="226"/>
      <c r="R99" s="56"/>
      <c r="S99" s="226"/>
      <c r="T99" s="56"/>
      <c r="U99" s="30"/>
      <c r="V99" s="29"/>
      <c r="W99" s="87"/>
      <c r="X99" s="320"/>
      <c r="Y99" s="320"/>
      <c r="Z99" s="320"/>
      <c r="AA99" s="320"/>
      <c r="AB99" s="320"/>
      <c r="AC99" s="320"/>
      <c r="AD99" s="320"/>
      <c r="AE99" s="320"/>
      <c r="AF99" s="252"/>
      <c r="AG99" s="252" t="e">
        <f t="shared" si="0"/>
        <v>#VALUE!</v>
      </c>
    </row>
    <row r="100" spans="1:33" ht="14.25">
      <c r="A100" s="148">
        <v>91</v>
      </c>
      <c r="B100" s="166">
        <v>43759</v>
      </c>
      <c r="C100" s="377" t="s">
        <v>230</v>
      </c>
      <c r="D100" s="91">
        <v>100000</v>
      </c>
      <c r="E100" s="379" t="s">
        <v>4</v>
      </c>
      <c r="F100" s="29"/>
      <c r="G100" s="30"/>
      <c r="H100" s="6"/>
      <c r="I100" s="2"/>
      <c r="J100" s="320"/>
      <c r="K100" s="320"/>
      <c r="L100" s="272"/>
      <c r="M100" s="212"/>
      <c r="N100" s="213"/>
      <c r="O100" s="320"/>
      <c r="P100" s="238"/>
      <c r="Q100" s="226"/>
      <c r="R100" s="56"/>
      <c r="S100" s="226"/>
      <c r="T100" s="56"/>
      <c r="U100" s="30"/>
      <c r="V100" s="29"/>
      <c r="W100" s="87"/>
      <c r="X100" s="320"/>
      <c r="Y100" s="320"/>
      <c r="Z100" s="320"/>
      <c r="AA100" s="320"/>
      <c r="AB100" s="320"/>
      <c r="AC100" s="320"/>
      <c r="AD100" s="320"/>
      <c r="AE100" s="320"/>
      <c r="AF100" s="252"/>
      <c r="AG100" s="252" t="e">
        <f t="shared" si="0"/>
        <v>#VALUE!</v>
      </c>
    </row>
    <row r="101" spans="1:33" ht="14.25">
      <c r="A101" s="148">
        <v>92</v>
      </c>
      <c r="B101" s="166">
        <v>43759</v>
      </c>
      <c r="C101" s="377" t="s">
        <v>231</v>
      </c>
      <c r="D101" s="91"/>
      <c r="E101" s="84">
        <v>235364</v>
      </c>
      <c r="F101" s="29"/>
      <c r="G101" s="30"/>
      <c r="H101" s="6"/>
      <c r="I101" s="2"/>
      <c r="J101" s="320"/>
      <c r="K101" s="320"/>
      <c r="L101" s="272"/>
      <c r="M101" s="212"/>
      <c r="N101" s="213"/>
      <c r="O101" s="320"/>
      <c r="P101" s="238"/>
      <c r="Q101" s="226"/>
      <c r="R101" s="56">
        <v>235364</v>
      </c>
      <c r="S101" s="226"/>
      <c r="T101" s="56"/>
      <c r="U101" s="30"/>
      <c r="V101" s="29"/>
      <c r="W101" s="87"/>
      <c r="X101" s="320"/>
      <c r="Y101" s="320"/>
      <c r="Z101" s="320"/>
      <c r="AA101" s="320"/>
      <c r="AB101" s="320"/>
      <c r="AC101" s="320"/>
      <c r="AD101" s="320"/>
      <c r="AE101" s="320"/>
      <c r="AF101" s="252"/>
      <c r="AG101" s="252">
        <f t="shared" si="0"/>
        <v>0</v>
      </c>
    </row>
    <row r="102" spans="1:33" ht="14.25">
      <c r="A102" s="148">
        <v>93</v>
      </c>
      <c r="B102" s="166">
        <v>43761</v>
      </c>
      <c r="C102" s="377" t="s">
        <v>232</v>
      </c>
      <c r="D102" s="378">
        <v>35047</v>
      </c>
      <c r="E102" s="84"/>
      <c r="F102" s="29"/>
      <c r="G102" s="30"/>
      <c r="H102" s="6"/>
      <c r="I102" s="2"/>
      <c r="J102" s="393">
        <v>35047</v>
      </c>
      <c r="K102" s="320"/>
      <c r="L102" s="272"/>
      <c r="M102" s="212"/>
      <c r="N102" s="213"/>
      <c r="O102" s="320"/>
      <c r="P102" s="238"/>
      <c r="Q102" s="226"/>
      <c r="R102" s="56"/>
      <c r="S102" s="226"/>
      <c r="T102" s="56"/>
      <c r="U102" s="30"/>
      <c r="V102" s="29" t="s">
        <v>4</v>
      </c>
      <c r="W102" s="87"/>
      <c r="X102" s="320"/>
      <c r="Y102" s="320"/>
      <c r="Z102" s="320"/>
      <c r="AA102" s="320"/>
      <c r="AB102" s="320"/>
      <c r="AC102" s="320"/>
      <c r="AD102" s="320"/>
      <c r="AE102" s="320"/>
      <c r="AF102" s="252"/>
      <c r="AG102" s="252" t="e">
        <f t="shared" si="0"/>
        <v>#VALUE!</v>
      </c>
    </row>
    <row r="103" spans="1:33" ht="14.25">
      <c r="A103" s="148">
        <v>94</v>
      </c>
      <c r="B103" s="166">
        <v>43761</v>
      </c>
      <c r="C103" s="377" t="s">
        <v>233</v>
      </c>
      <c r="D103" s="91">
        <v>3881</v>
      </c>
      <c r="E103" s="84"/>
      <c r="F103" s="29"/>
      <c r="G103" s="30"/>
      <c r="H103" s="6"/>
      <c r="I103" s="2"/>
      <c r="J103" s="320"/>
      <c r="K103" s="320"/>
      <c r="L103" s="272"/>
      <c r="M103" s="212"/>
      <c r="N103" s="213"/>
      <c r="O103" s="320"/>
      <c r="P103" s="238"/>
      <c r="Q103" s="226"/>
      <c r="R103" s="56"/>
      <c r="S103" s="226"/>
      <c r="T103" s="56"/>
      <c r="U103" s="30"/>
      <c r="V103" s="29"/>
      <c r="W103" s="87">
        <v>3881</v>
      </c>
      <c r="X103" s="320"/>
      <c r="Y103" s="320"/>
      <c r="Z103" s="320"/>
      <c r="AA103" s="320"/>
      <c r="AB103" s="320"/>
      <c r="AC103" s="320"/>
      <c r="AD103" s="320"/>
      <c r="AE103" s="320"/>
      <c r="AF103" s="252"/>
      <c r="AG103" s="252">
        <f t="shared" si="0"/>
        <v>0</v>
      </c>
    </row>
    <row r="104" spans="1:33" ht="14.25">
      <c r="A104" s="148">
        <v>95</v>
      </c>
      <c r="B104" s="166">
        <v>43761</v>
      </c>
      <c r="C104" s="377" t="s">
        <v>234</v>
      </c>
      <c r="D104" s="91"/>
      <c r="E104" s="84">
        <v>17070</v>
      </c>
      <c r="F104" s="29"/>
      <c r="G104" s="30"/>
      <c r="H104" s="6"/>
      <c r="I104" s="2"/>
      <c r="J104" s="320"/>
      <c r="K104" s="320"/>
      <c r="L104" s="272"/>
      <c r="M104" s="212"/>
      <c r="N104" s="213"/>
      <c r="O104" s="320"/>
      <c r="P104" s="238"/>
      <c r="Q104" s="226"/>
      <c r="R104" s="56"/>
      <c r="S104" s="226"/>
      <c r="T104" s="56"/>
      <c r="U104" s="30"/>
      <c r="V104" s="29">
        <v>17070</v>
      </c>
      <c r="W104" s="87"/>
      <c r="X104" s="320"/>
      <c r="Y104" s="320"/>
      <c r="Z104" s="320"/>
      <c r="AA104" s="320"/>
      <c r="AB104" s="320"/>
      <c r="AC104" s="320"/>
      <c r="AD104" s="320"/>
      <c r="AE104" s="320"/>
      <c r="AF104" s="252"/>
      <c r="AG104" s="252">
        <f t="shared" si="0"/>
        <v>0</v>
      </c>
    </row>
    <row r="105" spans="1:33" ht="14.25">
      <c r="A105" s="148">
        <v>96</v>
      </c>
      <c r="B105" s="166">
        <v>43766</v>
      </c>
      <c r="C105" s="377" t="s">
        <v>222</v>
      </c>
      <c r="D105" s="91"/>
      <c r="E105" s="84">
        <v>985</v>
      </c>
      <c r="F105" s="29"/>
      <c r="G105" s="30"/>
      <c r="H105" s="6"/>
      <c r="I105" s="2"/>
      <c r="J105" s="320"/>
      <c r="K105" s="320"/>
      <c r="L105" s="272"/>
      <c r="M105" s="212"/>
      <c r="N105" s="213"/>
      <c r="O105" s="320"/>
      <c r="P105" s="238"/>
      <c r="Q105" s="226"/>
      <c r="R105" s="56"/>
      <c r="S105" s="226"/>
      <c r="T105" s="56"/>
      <c r="U105" s="30"/>
      <c r="V105" s="29"/>
      <c r="W105" s="87"/>
      <c r="X105" s="320"/>
      <c r="Y105" s="320"/>
      <c r="Z105" s="320"/>
      <c r="AA105" s="320"/>
      <c r="AB105" s="320">
        <v>985</v>
      </c>
      <c r="AC105" s="320"/>
      <c r="AD105" s="320"/>
      <c r="AE105" s="320"/>
      <c r="AF105" s="252"/>
      <c r="AG105" s="252">
        <f t="shared" si="0"/>
        <v>0</v>
      </c>
    </row>
    <row r="106" spans="1:33" ht="14.25">
      <c r="A106" s="148">
        <v>97</v>
      </c>
      <c r="B106" s="166">
        <v>43768</v>
      </c>
      <c r="C106" s="377" t="s">
        <v>235</v>
      </c>
      <c r="D106" s="91"/>
      <c r="E106" s="84">
        <v>3120</v>
      </c>
      <c r="F106" s="29"/>
      <c r="G106" s="30"/>
      <c r="H106" s="6"/>
      <c r="I106" s="2"/>
      <c r="J106" s="320"/>
      <c r="K106" s="320"/>
      <c r="L106" s="272"/>
      <c r="M106" s="212"/>
      <c r="N106" s="213"/>
      <c r="O106" s="320"/>
      <c r="P106" s="238"/>
      <c r="Q106" s="226"/>
      <c r="R106" s="56"/>
      <c r="S106" s="226"/>
      <c r="T106" s="56"/>
      <c r="U106" s="30"/>
      <c r="V106" s="29"/>
      <c r="W106" s="87"/>
      <c r="X106" s="320"/>
      <c r="Y106" s="320"/>
      <c r="Z106" s="320"/>
      <c r="AA106" s="320"/>
      <c r="AB106" s="320">
        <v>3120</v>
      </c>
      <c r="AC106" s="320"/>
      <c r="AD106" s="320"/>
      <c r="AE106" s="320"/>
      <c r="AF106" s="252"/>
      <c r="AG106" s="252">
        <f t="shared" si="0"/>
        <v>0</v>
      </c>
    </row>
    <row r="107" spans="1:33" ht="14.25">
      <c r="A107" s="148">
        <v>98</v>
      </c>
      <c r="B107" s="166">
        <v>43759</v>
      </c>
      <c r="C107" s="377" t="s">
        <v>236</v>
      </c>
      <c r="D107" s="91"/>
      <c r="E107" s="84">
        <v>494</v>
      </c>
      <c r="F107" s="29"/>
      <c r="G107" s="30"/>
      <c r="H107" s="6"/>
      <c r="I107" s="2"/>
      <c r="J107" s="320"/>
      <c r="K107" s="320"/>
      <c r="L107" s="272"/>
      <c r="M107" s="212"/>
      <c r="N107" s="213"/>
      <c r="O107" s="320"/>
      <c r="P107" s="238"/>
      <c r="Q107" s="226"/>
      <c r="R107" s="56">
        <v>494</v>
      </c>
      <c r="S107" s="226"/>
      <c r="T107" s="56"/>
      <c r="U107" s="30"/>
      <c r="V107" s="29"/>
      <c r="W107" s="87"/>
      <c r="X107" s="320"/>
      <c r="Y107" s="320"/>
      <c r="Z107" s="320"/>
      <c r="AA107" s="320"/>
      <c r="AB107" s="320"/>
      <c r="AC107" s="320"/>
      <c r="AD107" s="320"/>
      <c r="AE107" s="320"/>
      <c r="AF107" s="252"/>
      <c r="AG107" s="252">
        <f t="shared" si="0"/>
        <v>0</v>
      </c>
    </row>
    <row r="108" spans="1:33" ht="14.25">
      <c r="A108" s="148">
        <v>99</v>
      </c>
      <c r="B108" s="166">
        <v>43759</v>
      </c>
      <c r="C108" s="377" t="s">
        <v>237</v>
      </c>
      <c r="D108" s="91"/>
      <c r="E108" s="84">
        <v>2548</v>
      </c>
      <c r="F108" s="29"/>
      <c r="G108" s="30"/>
      <c r="H108" s="6"/>
      <c r="I108" s="2"/>
      <c r="J108" s="320"/>
      <c r="K108" s="320"/>
      <c r="L108" s="272"/>
      <c r="M108" s="212"/>
      <c r="N108" s="213"/>
      <c r="O108" s="320"/>
      <c r="P108" s="238"/>
      <c r="Q108" s="226"/>
      <c r="R108" s="56"/>
      <c r="S108" s="226"/>
      <c r="T108" s="56"/>
      <c r="U108" s="30"/>
      <c r="V108" s="29"/>
      <c r="W108" s="87"/>
      <c r="X108" s="320"/>
      <c r="Y108" s="320"/>
      <c r="Z108" s="320"/>
      <c r="AA108" s="320"/>
      <c r="AB108" s="320"/>
      <c r="AC108" s="320">
        <v>2548</v>
      </c>
      <c r="AD108" s="320"/>
      <c r="AE108" s="320"/>
      <c r="AF108" s="252"/>
      <c r="AG108" s="252">
        <f t="shared" si="0"/>
        <v>0</v>
      </c>
    </row>
    <row r="109" spans="1:33" ht="14.25">
      <c r="A109" s="148">
        <v>100</v>
      </c>
      <c r="B109" s="166">
        <v>43763</v>
      </c>
      <c r="C109" s="377" t="s">
        <v>238</v>
      </c>
      <c r="D109" s="91"/>
      <c r="E109" s="84">
        <v>467</v>
      </c>
      <c r="F109" s="29"/>
      <c r="G109" s="30"/>
      <c r="H109" s="6"/>
      <c r="I109" s="2"/>
      <c r="J109" s="320"/>
      <c r="K109" s="320"/>
      <c r="L109" s="272"/>
      <c r="M109" s="212"/>
      <c r="N109" s="213"/>
      <c r="O109" s="320"/>
      <c r="P109" s="238"/>
      <c r="Q109" s="226"/>
      <c r="R109" s="56"/>
      <c r="S109" s="226"/>
      <c r="T109" s="56"/>
      <c r="U109" s="30"/>
      <c r="V109" s="29"/>
      <c r="W109" s="87"/>
      <c r="X109" s="320"/>
      <c r="Y109" s="320"/>
      <c r="Z109" s="320"/>
      <c r="AA109" s="320"/>
      <c r="AB109" s="320">
        <v>467</v>
      </c>
      <c r="AC109" s="320"/>
      <c r="AD109" s="320"/>
      <c r="AE109" s="320"/>
      <c r="AF109" s="252"/>
      <c r="AG109" s="252">
        <f t="shared" si="0"/>
        <v>0</v>
      </c>
    </row>
    <row r="110" spans="1:33" ht="14.25">
      <c r="A110" s="148">
        <v>101</v>
      </c>
      <c r="B110" s="166">
        <v>43766</v>
      </c>
      <c r="C110" s="377" t="s">
        <v>238</v>
      </c>
      <c r="D110" s="91"/>
      <c r="E110" s="84">
        <v>427</v>
      </c>
      <c r="F110" s="29"/>
      <c r="G110" s="30"/>
      <c r="H110" s="6"/>
      <c r="I110" s="2"/>
      <c r="J110" s="320"/>
      <c r="K110" s="320"/>
      <c r="L110" s="272"/>
      <c r="M110" s="212"/>
      <c r="N110" s="213"/>
      <c r="O110" s="320"/>
      <c r="P110" s="238"/>
      <c r="Q110" s="226"/>
      <c r="R110" s="56"/>
      <c r="S110" s="226"/>
      <c r="T110" s="56"/>
      <c r="U110" s="30"/>
      <c r="V110" s="29"/>
      <c r="W110" s="87"/>
      <c r="X110" s="320"/>
      <c r="Y110" s="320"/>
      <c r="Z110" s="320"/>
      <c r="AA110" s="320"/>
      <c r="AB110" s="320">
        <v>427</v>
      </c>
      <c r="AC110" s="320"/>
      <c r="AD110" s="320"/>
      <c r="AE110" s="320"/>
      <c r="AF110" s="252"/>
      <c r="AG110" s="252">
        <f t="shared" si="0"/>
        <v>0</v>
      </c>
    </row>
    <row r="111" spans="1:33" ht="14.25">
      <c r="A111" s="148">
        <v>102</v>
      </c>
      <c r="B111" s="166">
        <v>43766</v>
      </c>
      <c r="C111" s="377" t="s">
        <v>238</v>
      </c>
      <c r="D111" s="91"/>
      <c r="E111" s="84">
        <v>182</v>
      </c>
      <c r="F111" s="29"/>
      <c r="G111" s="30"/>
      <c r="H111" s="6"/>
      <c r="I111" s="2"/>
      <c r="J111" s="320"/>
      <c r="K111" s="320"/>
      <c r="L111" s="272"/>
      <c r="M111" s="212"/>
      <c r="N111" s="213"/>
      <c r="O111" s="320"/>
      <c r="P111" s="238"/>
      <c r="Q111" s="226"/>
      <c r="R111" s="56"/>
      <c r="S111" s="226"/>
      <c r="T111" s="56"/>
      <c r="U111" s="30"/>
      <c r="V111" s="29"/>
      <c r="W111" s="87"/>
      <c r="X111" s="320"/>
      <c r="Y111" s="320"/>
      <c r="Z111" s="320"/>
      <c r="AA111" s="320"/>
      <c r="AB111" s="320">
        <v>182</v>
      </c>
      <c r="AC111" s="320"/>
      <c r="AD111" s="320"/>
      <c r="AE111" s="320"/>
      <c r="AF111" s="252"/>
      <c r="AG111" s="252">
        <f t="shared" si="0"/>
        <v>0</v>
      </c>
    </row>
    <row r="112" spans="1:33" ht="14.25">
      <c r="A112" s="148">
        <v>103</v>
      </c>
      <c r="B112" s="166">
        <v>43768</v>
      </c>
      <c r="C112" s="377" t="s">
        <v>229</v>
      </c>
      <c r="D112" s="91"/>
      <c r="E112" s="84">
        <v>728</v>
      </c>
      <c r="F112" s="29"/>
      <c r="G112" s="30"/>
      <c r="H112" s="6"/>
      <c r="I112" s="2"/>
      <c r="J112" s="320"/>
      <c r="K112" s="320"/>
      <c r="L112" s="272"/>
      <c r="M112" s="212"/>
      <c r="N112" s="213"/>
      <c r="O112" s="320"/>
      <c r="P112" s="238"/>
      <c r="Q112" s="226"/>
      <c r="R112" s="56"/>
      <c r="S112" s="226"/>
      <c r="T112" s="56"/>
      <c r="U112" s="30"/>
      <c r="V112" s="29"/>
      <c r="W112" s="87"/>
      <c r="X112" s="320"/>
      <c r="Y112" s="320"/>
      <c r="Z112" s="320"/>
      <c r="AA112" s="320"/>
      <c r="AB112" s="320">
        <v>728</v>
      </c>
      <c r="AC112" s="320"/>
      <c r="AD112" s="320"/>
      <c r="AE112" s="320"/>
      <c r="AF112" s="252"/>
      <c r="AG112" s="252">
        <f t="shared" si="0"/>
        <v>0</v>
      </c>
    </row>
    <row r="113" spans="1:33" ht="14.25">
      <c r="A113" s="148">
        <v>104</v>
      </c>
      <c r="B113" s="166">
        <v>43768</v>
      </c>
      <c r="C113" s="377" t="s">
        <v>239</v>
      </c>
      <c r="D113" s="91"/>
      <c r="E113" s="84">
        <v>80</v>
      </c>
      <c r="F113" s="29"/>
      <c r="G113" s="30"/>
      <c r="H113" s="6"/>
      <c r="I113" s="2"/>
      <c r="J113" s="320"/>
      <c r="K113" s="320"/>
      <c r="L113" s="272"/>
      <c r="M113" s="212"/>
      <c r="N113" s="213"/>
      <c r="O113" s="320"/>
      <c r="P113" s="238"/>
      <c r="Q113" s="226"/>
      <c r="R113" s="56"/>
      <c r="S113" s="226"/>
      <c r="T113" s="56"/>
      <c r="U113" s="30"/>
      <c r="V113" s="29"/>
      <c r="W113" s="87"/>
      <c r="X113" s="320"/>
      <c r="Y113" s="320">
        <v>80</v>
      </c>
      <c r="Z113" s="320"/>
      <c r="AA113" s="320"/>
      <c r="AB113" s="320"/>
      <c r="AC113" s="320"/>
      <c r="AD113" s="320"/>
      <c r="AE113" s="320"/>
      <c r="AF113" s="252"/>
      <c r="AG113" s="252">
        <f t="shared" si="0"/>
        <v>0</v>
      </c>
    </row>
    <row r="114" spans="1:33" ht="14.25">
      <c r="A114" s="148">
        <v>105</v>
      </c>
      <c r="B114" s="166">
        <v>43724</v>
      </c>
      <c r="C114" s="377" t="s">
        <v>240</v>
      </c>
      <c r="D114" s="91"/>
      <c r="E114" s="84">
        <v>7194</v>
      </c>
      <c r="F114" s="29"/>
      <c r="G114" s="30"/>
      <c r="H114" s="6"/>
      <c r="I114" s="2"/>
      <c r="J114" s="320"/>
      <c r="K114" s="320"/>
      <c r="L114" s="272"/>
      <c r="M114" s="212"/>
      <c r="N114" s="213"/>
      <c r="O114" s="320"/>
      <c r="P114" s="238"/>
      <c r="Q114" s="226"/>
      <c r="R114" s="56">
        <v>7194</v>
      </c>
      <c r="S114" s="226"/>
      <c r="T114" s="56"/>
      <c r="U114" s="30"/>
      <c r="V114" s="29"/>
      <c r="W114" s="87"/>
      <c r="X114" s="320"/>
      <c r="Y114" s="320"/>
      <c r="Z114" s="320"/>
      <c r="AA114" s="320"/>
      <c r="AB114" s="320"/>
      <c r="AC114" s="320"/>
      <c r="AD114" s="320"/>
      <c r="AE114" s="320"/>
      <c r="AF114" s="252"/>
      <c r="AG114" s="252">
        <f t="shared" si="0"/>
        <v>0</v>
      </c>
    </row>
    <row r="115" spans="1:33" ht="14.25">
      <c r="A115" s="148">
        <v>106</v>
      </c>
      <c r="B115" s="166">
        <v>43728</v>
      </c>
      <c r="C115" s="377" t="s">
        <v>241</v>
      </c>
      <c r="D115" s="91"/>
      <c r="E115" s="84">
        <v>257</v>
      </c>
      <c r="F115" s="29"/>
      <c r="G115" s="30"/>
      <c r="H115" s="6"/>
      <c r="I115" s="2"/>
      <c r="J115" s="320"/>
      <c r="K115" s="320"/>
      <c r="L115" s="272"/>
      <c r="M115" s="212"/>
      <c r="N115" s="213"/>
      <c r="O115" s="320"/>
      <c r="P115" s="238"/>
      <c r="Q115" s="226"/>
      <c r="R115" s="56"/>
      <c r="S115" s="226"/>
      <c r="T115" s="56"/>
      <c r="U115" s="30"/>
      <c r="V115" s="29"/>
      <c r="W115" s="87"/>
      <c r="X115" s="320"/>
      <c r="Y115" s="320"/>
      <c r="Z115" s="320">
        <v>257</v>
      </c>
      <c r="AA115" s="320"/>
      <c r="AB115" s="320"/>
      <c r="AC115" s="320"/>
      <c r="AD115" s="320"/>
      <c r="AE115" s="320"/>
      <c r="AF115" s="252"/>
      <c r="AG115" s="252">
        <f t="shared" si="0"/>
        <v>0</v>
      </c>
    </row>
    <row r="116" spans="1:33" ht="14.25">
      <c r="A116" s="148">
        <v>107</v>
      </c>
      <c r="B116" s="166">
        <v>44165</v>
      </c>
      <c r="C116" s="377" t="s">
        <v>177</v>
      </c>
      <c r="D116" s="91"/>
      <c r="E116" s="84"/>
      <c r="F116" s="29">
        <v>107</v>
      </c>
      <c r="G116" s="30"/>
      <c r="H116" s="6"/>
      <c r="I116" s="2"/>
      <c r="J116" s="320"/>
      <c r="K116" s="320"/>
      <c r="L116" s="272"/>
      <c r="M116" s="212"/>
      <c r="N116" s="213"/>
      <c r="O116" s="320"/>
      <c r="P116" s="238"/>
      <c r="Q116" s="226"/>
      <c r="R116" s="56"/>
      <c r="S116" s="226"/>
      <c r="T116" s="56"/>
      <c r="U116" s="30">
        <v>107</v>
      </c>
      <c r="V116" s="29"/>
      <c r="W116" s="87"/>
      <c r="X116" s="320"/>
      <c r="Y116" s="320"/>
      <c r="Z116" s="320"/>
      <c r="AA116" s="320"/>
      <c r="AB116" s="320"/>
      <c r="AC116" s="320"/>
      <c r="AD116" s="320"/>
      <c r="AE116" s="320"/>
      <c r="AF116" s="252"/>
      <c r="AG116" s="252">
        <f t="shared" si="0"/>
        <v>0</v>
      </c>
    </row>
    <row r="117" spans="1:33" ht="14.25">
      <c r="A117" s="148">
        <v>108</v>
      </c>
      <c r="B117" s="166">
        <v>44196</v>
      </c>
      <c r="C117" s="377" t="s">
        <v>177</v>
      </c>
      <c r="D117" s="91"/>
      <c r="E117" s="84"/>
      <c r="F117" s="29">
        <v>113</v>
      </c>
      <c r="G117" s="30"/>
      <c r="H117" s="6"/>
      <c r="I117" s="2"/>
      <c r="J117" s="320"/>
      <c r="K117" s="320"/>
      <c r="L117" s="272"/>
      <c r="M117" s="212"/>
      <c r="N117" s="213"/>
      <c r="O117" s="320"/>
      <c r="P117" s="238"/>
      <c r="Q117" s="226"/>
      <c r="R117" s="56"/>
      <c r="S117" s="226"/>
      <c r="T117" s="56"/>
      <c r="U117" s="30">
        <v>113</v>
      </c>
      <c r="V117" s="29"/>
      <c r="W117" s="87"/>
      <c r="X117" s="320"/>
      <c r="Y117" s="320"/>
      <c r="Z117" s="320"/>
      <c r="AA117" s="320"/>
      <c r="AB117" s="320"/>
      <c r="AC117" s="320"/>
      <c r="AD117" s="320"/>
      <c r="AE117" s="320"/>
      <c r="AF117" s="252"/>
      <c r="AG117" s="252">
        <f t="shared" si="0"/>
        <v>0</v>
      </c>
    </row>
    <row r="118" spans="1:33" ht="14.25">
      <c r="A118" s="148">
        <v>109</v>
      </c>
      <c r="B118" s="166">
        <v>44136</v>
      </c>
      <c r="C118" s="377" t="s">
        <v>242</v>
      </c>
      <c r="D118" s="91"/>
      <c r="E118" s="84">
        <v>540</v>
      </c>
      <c r="F118" s="29"/>
      <c r="G118" s="30"/>
      <c r="H118" s="6"/>
      <c r="I118" s="2"/>
      <c r="J118" s="320"/>
      <c r="K118" s="320"/>
      <c r="L118" s="272"/>
      <c r="M118" s="212"/>
      <c r="N118" s="213"/>
      <c r="O118" s="320"/>
      <c r="P118" s="238"/>
      <c r="Q118" s="226"/>
      <c r="R118" s="56"/>
      <c r="S118" s="226"/>
      <c r="T118" s="56"/>
      <c r="U118" s="30"/>
      <c r="V118" s="29"/>
      <c r="W118" s="87"/>
      <c r="X118" s="320"/>
      <c r="Y118" s="320"/>
      <c r="Z118" s="320"/>
      <c r="AA118" s="320"/>
      <c r="AB118" s="320">
        <v>540</v>
      </c>
      <c r="AC118" s="320"/>
      <c r="AD118" s="320"/>
      <c r="AE118" s="320"/>
      <c r="AF118" s="252"/>
      <c r="AG118" s="252">
        <f t="shared" si="0"/>
        <v>0</v>
      </c>
    </row>
    <row r="119" spans="1:33" ht="14.25">
      <c r="A119" s="148">
        <v>110</v>
      </c>
      <c r="B119" s="166">
        <v>44136</v>
      </c>
      <c r="C119" s="377" t="s">
        <v>243</v>
      </c>
      <c r="D119" s="91"/>
      <c r="E119" s="84">
        <v>330</v>
      </c>
      <c r="F119" s="29"/>
      <c r="G119" s="30"/>
      <c r="H119" s="6"/>
      <c r="I119" s="2"/>
      <c r="J119" s="320"/>
      <c r="K119" s="320"/>
      <c r="L119" s="272"/>
      <c r="M119" s="212"/>
      <c r="N119" s="213"/>
      <c r="O119" s="320"/>
      <c r="P119" s="238"/>
      <c r="Q119" s="226"/>
      <c r="R119" s="56"/>
      <c r="S119" s="226"/>
      <c r="T119" s="56"/>
      <c r="U119" s="30"/>
      <c r="V119" s="29"/>
      <c r="W119" s="87"/>
      <c r="X119" s="320"/>
      <c r="Y119" s="320"/>
      <c r="Z119" s="320"/>
      <c r="AA119" s="320"/>
      <c r="AB119" s="320">
        <v>330</v>
      </c>
      <c r="AC119" s="320"/>
      <c r="AD119" s="320"/>
      <c r="AE119" s="320"/>
      <c r="AF119" s="252"/>
      <c r="AG119" s="252">
        <f t="shared" si="0"/>
        <v>0</v>
      </c>
    </row>
    <row r="120" spans="1:33" ht="14.25">
      <c r="A120" s="148">
        <v>111</v>
      </c>
      <c r="B120" s="166">
        <v>44139</v>
      </c>
      <c r="C120" s="377" t="s">
        <v>174</v>
      </c>
      <c r="D120" s="91"/>
      <c r="E120" s="84">
        <v>33</v>
      </c>
      <c r="F120" s="29"/>
      <c r="G120" s="30"/>
      <c r="H120" s="6"/>
      <c r="I120" s="2"/>
      <c r="J120" s="320"/>
      <c r="K120" s="320"/>
      <c r="L120" s="272"/>
      <c r="M120" s="212"/>
      <c r="N120" s="213"/>
      <c r="O120" s="320"/>
      <c r="P120" s="238"/>
      <c r="Q120" s="226"/>
      <c r="R120" s="56"/>
      <c r="S120" s="226"/>
      <c r="T120" s="56"/>
      <c r="U120" s="30"/>
      <c r="V120" s="29"/>
      <c r="W120" s="87"/>
      <c r="X120" s="320"/>
      <c r="Y120" s="320"/>
      <c r="Z120" s="320"/>
      <c r="AA120" s="320"/>
      <c r="AB120" s="320"/>
      <c r="AC120" s="320"/>
      <c r="AD120" s="320"/>
      <c r="AE120" s="320">
        <v>33</v>
      </c>
      <c r="AF120" s="252"/>
      <c r="AG120" s="252">
        <f t="shared" si="0"/>
        <v>0</v>
      </c>
    </row>
    <row r="121" spans="1:33" ht="14.25">
      <c r="A121" s="148">
        <v>112</v>
      </c>
      <c r="B121" s="166">
        <v>44150</v>
      </c>
      <c r="C121" s="377" t="s">
        <v>244</v>
      </c>
      <c r="D121" s="91"/>
      <c r="E121" s="84">
        <v>2472</v>
      </c>
      <c r="F121" s="29"/>
      <c r="G121" s="30"/>
      <c r="H121" s="6"/>
      <c r="I121" s="2"/>
      <c r="J121" s="320"/>
      <c r="K121" s="320"/>
      <c r="L121" s="272"/>
      <c r="M121" s="212"/>
      <c r="N121" s="213"/>
      <c r="O121" s="320"/>
      <c r="P121" s="238"/>
      <c r="Q121" s="226"/>
      <c r="R121" s="56"/>
      <c r="S121" s="226"/>
      <c r="T121" s="56"/>
      <c r="U121" s="30"/>
      <c r="V121" s="29"/>
      <c r="W121" s="87"/>
      <c r="X121" s="320"/>
      <c r="Y121" s="320"/>
      <c r="Z121" s="320">
        <v>2472</v>
      </c>
      <c r="AA121" s="320"/>
      <c r="AB121" s="320"/>
      <c r="AC121" s="320"/>
      <c r="AD121" s="320"/>
      <c r="AE121" s="320"/>
      <c r="AF121" s="252"/>
      <c r="AG121" s="252">
        <f t="shared" si="0"/>
        <v>0</v>
      </c>
    </row>
    <row r="122" spans="1:33" ht="14.25">
      <c r="A122" s="148">
        <v>113</v>
      </c>
      <c r="B122" s="166">
        <v>44155</v>
      </c>
      <c r="C122" s="377" t="s">
        <v>245</v>
      </c>
      <c r="D122" s="91"/>
      <c r="E122" s="84">
        <v>1246</v>
      </c>
      <c r="F122" s="29"/>
      <c r="G122" s="30"/>
      <c r="H122" s="6"/>
      <c r="I122" s="2"/>
      <c r="J122" s="320"/>
      <c r="K122" s="320"/>
      <c r="L122" s="272"/>
      <c r="M122" s="212"/>
      <c r="N122" s="213"/>
      <c r="O122" s="320"/>
      <c r="P122" s="238"/>
      <c r="Q122" s="226"/>
      <c r="R122" s="56"/>
      <c r="S122" s="226"/>
      <c r="T122" s="56"/>
      <c r="U122" s="30"/>
      <c r="V122" s="29"/>
      <c r="W122" s="87"/>
      <c r="X122" s="320"/>
      <c r="Y122" s="320"/>
      <c r="Z122" s="320"/>
      <c r="AA122" s="320"/>
      <c r="AB122" s="320">
        <v>1246</v>
      </c>
      <c r="AC122" s="320"/>
      <c r="AD122" s="320"/>
      <c r="AE122" s="320"/>
      <c r="AF122" s="252"/>
      <c r="AG122" s="252">
        <f t="shared" si="0"/>
        <v>0</v>
      </c>
    </row>
    <row r="123" spans="1:33" ht="14.25">
      <c r="A123" s="148">
        <v>114</v>
      </c>
      <c r="B123" s="166">
        <v>44155</v>
      </c>
      <c r="C123" s="377" t="s">
        <v>246</v>
      </c>
      <c r="D123" s="91"/>
      <c r="E123" s="84">
        <v>855</v>
      </c>
      <c r="F123" s="29"/>
      <c r="G123" s="30"/>
      <c r="H123" s="6"/>
      <c r="I123" s="2"/>
      <c r="J123" s="320"/>
      <c r="K123" s="320"/>
      <c r="L123" s="272"/>
      <c r="M123" s="212"/>
      <c r="N123" s="213"/>
      <c r="O123" s="320"/>
      <c r="P123" s="238"/>
      <c r="Q123" s="226"/>
      <c r="R123" s="56">
        <v>700</v>
      </c>
      <c r="S123" s="226"/>
      <c r="T123" s="56"/>
      <c r="U123" s="30"/>
      <c r="V123" s="29"/>
      <c r="W123" s="87"/>
      <c r="X123" s="320"/>
      <c r="Y123" s="320"/>
      <c r="Z123" s="320"/>
      <c r="AA123" s="320"/>
      <c r="AB123" s="320">
        <v>155</v>
      </c>
      <c r="AC123" s="320"/>
      <c r="AD123" s="320"/>
      <c r="AE123" s="320"/>
      <c r="AF123" s="252"/>
      <c r="AG123" s="252">
        <f t="shared" si="0"/>
        <v>0</v>
      </c>
    </row>
    <row r="124" spans="1:33" ht="14.25">
      <c r="A124" s="148">
        <v>115</v>
      </c>
      <c r="B124" s="166">
        <v>44150</v>
      </c>
      <c r="C124" s="377" t="s">
        <v>247</v>
      </c>
      <c r="D124" s="91"/>
      <c r="E124" s="84">
        <v>257</v>
      </c>
      <c r="F124" s="29"/>
      <c r="G124" s="30"/>
      <c r="H124" s="6"/>
      <c r="I124" s="2"/>
      <c r="J124" s="320"/>
      <c r="K124" s="320"/>
      <c r="L124" s="272"/>
      <c r="M124" s="212"/>
      <c r="N124" s="213"/>
      <c r="O124" s="320"/>
      <c r="P124" s="238"/>
      <c r="Q124" s="226"/>
      <c r="R124" s="56"/>
      <c r="S124" s="226"/>
      <c r="T124" s="56"/>
      <c r="U124" s="30"/>
      <c r="V124" s="29"/>
      <c r="W124" s="87"/>
      <c r="X124" s="320"/>
      <c r="Y124" s="320"/>
      <c r="Z124" s="320">
        <v>257</v>
      </c>
      <c r="AA124" s="320"/>
      <c r="AB124" s="320"/>
      <c r="AC124" s="320"/>
      <c r="AD124" s="320"/>
      <c r="AE124" s="320"/>
      <c r="AF124" s="252"/>
      <c r="AG124" s="252">
        <f t="shared" si="0"/>
        <v>0</v>
      </c>
    </row>
    <row r="125" spans="1:33" ht="14.25">
      <c r="A125" s="148">
        <v>116</v>
      </c>
      <c r="B125" s="166">
        <v>44168</v>
      </c>
      <c r="C125" s="377" t="s">
        <v>248</v>
      </c>
      <c r="D125" s="91"/>
      <c r="E125" s="84">
        <v>190</v>
      </c>
      <c r="F125" s="29"/>
      <c r="G125" s="30"/>
      <c r="H125" s="6"/>
      <c r="I125" s="2"/>
      <c r="J125" s="320"/>
      <c r="K125" s="320"/>
      <c r="L125" s="272"/>
      <c r="M125" s="212"/>
      <c r="N125" s="213"/>
      <c r="O125" s="320"/>
      <c r="P125" s="238"/>
      <c r="Q125" s="226"/>
      <c r="R125" s="56"/>
      <c r="S125" s="226"/>
      <c r="T125" s="56"/>
      <c r="U125" s="30"/>
      <c r="V125" s="29"/>
      <c r="W125" s="87"/>
      <c r="X125" s="320"/>
      <c r="Y125" s="320"/>
      <c r="Z125" s="320"/>
      <c r="AA125" s="320"/>
      <c r="AB125" s="320"/>
      <c r="AC125" s="320"/>
      <c r="AD125" s="320">
        <v>190</v>
      </c>
      <c r="AE125" s="320"/>
      <c r="AF125" s="252"/>
      <c r="AG125" s="252">
        <f t="shared" si="0"/>
        <v>0</v>
      </c>
    </row>
    <row r="126" spans="1:33" ht="14.25">
      <c r="A126" s="148">
        <v>117</v>
      </c>
      <c r="B126" s="166">
        <v>44174</v>
      </c>
      <c r="C126" s="377" t="s">
        <v>174</v>
      </c>
      <c r="D126" s="91"/>
      <c r="E126" s="84">
        <v>18</v>
      </c>
      <c r="F126" s="29"/>
      <c r="G126" s="30"/>
      <c r="H126" s="6"/>
      <c r="I126" s="2"/>
      <c r="J126" s="320"/>
      <c r="K126" s="320"/>
      <c r="L126" s="272"/>
      <c r="M126" s="212"/>
      <c r="N126" s="213"/>
      <c r="O126" s="320"/>
      <c r="P126" s="238"/>
      <c r="Q126" s="226"/>
      <c r="R126" s="56"/>
      <c r="S126" s="226"/>
      <c r="T126" s="56"/>
      <c r="U126" s="30"/>
      <c r="V126" s="29"/>
      <c r="W126" s="87"/>
      <c r="X126" s="320"/>
      <c r="Y126" s="320"/>
      <c r="Z126" s="320"/>
      <c r="AA126" s="320"/>
      <c r="AB126" s="320"/>
      <c r="AC126" s="320"/>
      <c r="AD126" s="320"/>
      <c r="AE126" s="320">
        <v>18</v>
      </c>
      <c r="AF126" s="252"/>
      <c r="AG126" s="252">
        <f t="shared" si="0"/>
        <v>0</v>
      </c>
    </row>
    <row r="127" spans="1:33" ht="14.25">
      <c r="A127" s="148">
        <v>118</v>
      </c>
      <c r="B127" s="166">
        <v>44176</v>
      </c>
      <c r="C127" s="377" t="s">
        <v>249</v>
      </c>
      <c r="D127" s="91">
        <v>8200</v>
      </c>
      <c r="E127" s="84"/>
      <c r="F127" s="29"/>
      <c r="G127" s="30"/>
      <c r="H127" s="6"/>
      <c r="I127" s="2"/>
      <c r="J127" s="320"/>
      <c r="K127" s="320"/>
      <c r="L127" s="321"/>
      <c r="M127" s="212"/>
      <c r="N127" s="213"/>
      <c r="O127" s="320"/>
      <c r="P127" s="238"/>
      <c r="Q127" s="226">
        <v>8200</v>
      </c>
      <c r="R127" s="56"/>
      <c r="S127" s="226"/>
      <c r="T127" s="56"/>
      <c r="U127" s="30"/>
      <c r="V127" s="29"/>
      <c r="W127" s="87"/>
      <c r="X127" s="320"/>
      <c r="Y127" s="320"/>
      <c r="Z127" s="320"/>
      <c r="AA127" s="320"/>
      <c r="AB127" s="320"/>
      <c r="AC127" s="320"/>
      <c r="AD127" s="320"/>
      <c r="AE127" s="320"/>
      <c r="AF127" s="252"/>
      <c r="AG127" s="252">
        <f t="shared" si="0"/>
        <v>0</v>
      </c>
    </row>
    <row r="128" spans="1:33" ht="14.25">
      <c r="A128" s="148">
        <v>119</v>
      </c>
      <c r="B128" s="166">
        <v>44177</v>
      </c>
      <c r="C128" s="377" t="s">
        <v>250</v>
      </c>
      <c r="D128" s="91">
        <v>8200</v>
      </c>
      <c r="E128" s="84"/>
      <c r="F128" s="29"/>
      <c r="G128" s="30"/>
      <c r="H128" s="6"/>
      <c r="I128" s="2"/>
      <c r="J128" s="320"/>
      <c r="K128" s="320"/>
      <c r="L128" s="272"/>
      <c r="M128" s="212"/>
      <c r="N128" s="213"/>
      <c r="O128" s="320"/>
      <c r="P128" s="238"/>
      <c r="Q128" s="226">
        <v>8200</v>
      </c>
      <c r="R128" s="56"/>
      <c r="S128" s="226"/>
      <c r="T128" s="56"/>
      <c r="U128" s="30"/>
      <c r="V128" s="29"/>
      <c r="W128" s="87"/>
      <c r="X128" s="320"/>
      <c r="Y128" s="320"/>
      <c r="Z128" s="320"/>
      <c r="AA128" s="320"/>
      <c r="AB128" s="320"/>
      <c r="AC128" s="320"/>
      <c r="AD128" s="320"/>
      <c r="AE128" s="320"/>
      <c r="AF128" s="252"/>
      <c r="AG128" s="252">
        <f t="shared" si="0"/>
        <v>0</v>
      </c>
    </row>
    <row r="129" spans="1:34" ht="14.25">
      <c r="A129" s="148">
        <v>120</v>
      </c>
      <c r="B129" s="166">
        <v>44178</v>
      </c>
      <c r="C129" s="377" t="s">
        <v>251</v>
      </c>
      <c r="D129" s="91"/>
      <c r="E129" s="84">
        <v>7290</v>
      </c>
      <c r="F129" s="29"/>
      <c r="G129" s="30"/>
      <c r="H129" s="6"/>
      <c r="I129" s="2"/>
      <c r="J129" s="320"/>
      <c r="K129" s="320"/>
      <c r="L129" s="272"/>
      <c r="M129" s="212"/>
      <c r="N129" s="213"/>
      <c r="O129" s="320"/>
      <c r="P129" s="238"/>
      <c r="Q129" s="226"/>
      <c r="R129" s="56">
        <v>7290</v>
      </c>
      <c r="S129" s="226"/>
      <c r="T129" s="56"/>
      <c r="U129" s="30"/>
      <c r="V129" s="29"/>
      <c r="W129" s="87"/>
      <c r="X129" s="320"/>
      <c r="Y129" s="320"/>
      <c r="Z129" s="320"/>
      <c r="AA129" s="320"/>
      <c r="AB129" s="320"/>
      <c r="AC129" s="320"/>
      <c r="AD129" s="320"/>
      <c r="AE129" s="320"/>
      <c r="AF129" s="252"/>
      <c r="AG129" s="252">
        <f t="shared" si="0"/>
        <v>0</v>
      </c>
    </row>
    <row r="130" spans="1:34" ht="14.25">
      <c r="A130" s="148">
        <v>121</v>
      </c>
      <c r="B130" s="166">
        <v>44185</v>
      </c>
      <c r="C130" s="377" t="s">
        <v>252</v>
      </c>
      <c r="D130" s="91">
        <v>28900</v>
      </c>
      <c r="E130" s="84"/>
      <c r="F130" s="29"/>
      <c r="G130" s="30"/>
      <c r="H130" s="6"/>
      <c r="I130" s="2"/>
      <c r="J130" s="320"/>
      <c r="K130" s="320"/>
      <c r="L130" s="272"/>
      <c r="M130" s="212"/>
      <c r="N130" s="213"/>
      <c r="O130" s="320"/>
      <c r="P130" s="238"/>
      <c r="Q130" s="226">
        <v>28900</v>
      </c>
      <c r="R130" s="56"/>
      <c r="S130" s="226"/>
      <c r="T130" s="56"/>
      <c r="U130" s="30"/>
      <c r="V130" s="29"/>
      <c r="W130" s="87"/>
      <c r="X130" s="320"/>
      <c r="Y130" s="320"/>
      <c r="Z130" s="320"/>
      <c r="AA130" s="320"/>
      <c r="AB130" s="320"/>
      <c r="AC130" s="320"/>
      <c r="AD130" s="320"/>
      <c r="AE130" s="320"/>
      <c r="AF130" s="252"/>
      <c r="AG130" s="252">
        <f t="shared" si="0"/>
        <v>0</v>
      </c>
    </row>
    <row r="131" spans="1:34" ht="14.25">
      <c r="A131" s="148">
        <v>122</v>
      </c>
      <c r="B131" s="166">
        <v>44196</v>
      </c>
      <c r="C131" s="377" t="s">
        <v>177</v>
      </c>
      <c r="D131" s="91">
        <v>322</v>
      </c>
      <c r="E131" s="84"/>
      <c r="F131" s="29"/>
      <c r="G131" s="30"/>
      <c r="H131" s="6"/>
      <c r="I131" s="2"/>
      <c r="J131" s="320"/>
      <c r="K131" s="320"/>
      <c r="L131" s="321"/>
      <c r="M131" s="212"/>
      <c r="N131" s="213"/>
      <c r="O131" s="320"/>
      <c r="P131" s="238"/>
      <c r="Q131" s="226"/>
      <c r="R131" s="56"/>
      <c r="S131" s="226"/>
      <c r="T131" s="56"/>
      <c r="U131" s="30">
        <v>322</v>
      </c>
      <c r="V131" s="29"/>
      <c r="W131" s="87"/>
      <c r="X131" s="320"/>
      <c r="Y131" s="320"/>
      <c r="Z131" s="320"/>
      <c r="AA131" s="320"/>
      <c r="AB131" s="320"/>
      <c r="AC131" s="320"/>
      <c r="AD131" s="320"/>
      <c r="AE131" s="320"/>
      <c r="AF131" s="252"/>
      <c r="AG131" s="252">
        <f t="shared" si="0"/>
        <v>0</v>
      </c>
    </row>
    <row r="132" spans="1:34" ht="14.25">
      <c r="A132" s="148"/>
      <c r="B132" s="166"/>
      <c r="C132" s="265"/>
      <c r="D132" s="91"/>
      <c r="E132" s="84"/>
      <c r="F132" s="29"/>
      <c r="G132" s="30"/>
      <c r="H132" s="6"/>
      <c r="I132" s="2"/>
      <c r="J132" s="320"/>
      <c r="K132" s="320"/>
      <c r="L132" s="272"/>
      <c r="M132" s="212"/>
      <c r="N132" s="213"/>
      <c r="O132" s="320"/>
      <c r="P132" s="238"/>
      <c r="Q132" s="226"/>
      <c r="R132" s="56"/>
      <c r="S132" s="226"/>
      <c r="T132" s="56"/>
      <c r="U132" s="30"/>
      <c r="V132" s="29"/>
      <c r="W132" s="87"/>
      <c r="X132" s="320"/>
      <c r="Y132" s="320"/>
      <c r="Z132" s="320"/>
      <c r="AA132" s="320"/>
      <c r="AB132" s="320"/>
      <c r="AC132" s="320"/>
      <c r="AD132" s="320"/>
      <c r="AE132" s="320"/>
      <c r="AF132" s="252"/>
      <c r="AG132" s="252">
        <f t="shared" si="0"/>
        <v>0</v>
      </c>
    </row>
    <row r="133" spans="1:34" ht="14.25">
      <c r="A133" s="148"/>
      <c r="B133" s="166"/>
      <c r="C133" s="265"/>
      <c r="D133" s="91"/>
      <c r="E133" s="84"/>
      <c r="F133" s="29"/>
      <c r="G133" s="30"/>
      <c r="H133" s="6"/>
      <c r="I133" s="2"/>
      <c r="J133" s="320"/>
      <c r="K133" s="320"/>
      <c r="L133" s="321"/>
      <c r="M133" s="212"/>
      <c r="N133" s="213"/>
      <c r="O133" s="320"/>
      <c r="P133" s="238"/>
      <c r="Q133" s="226"/>
      <c r="R133" s="56"/>
      <c r="S133" s="226"/>
      <c r="T133" s="56"/>
      <c r="U133" s="30"/>
      <c r="V133" s="29"/>
      <c r="W133" s="87"/>
      <c r="X133" s="320"/>
      <c r="Y133" s="320"/>
      <c r="Z133" s="320"/>
      <c r="AA133" s="320"/>
      <c r="AB133" s="320"/>
      <c r="AC133" s="320"/>
      <c r="AD133" s="320"/>
      <c r="AE133" s="320"/>
      <c r="AF133" s="252"/>
      <c r="AG133" s="252">
        <f t="shared" si="0"/>
        <v>0</v>
      </c>
    </row>
    <row r="134" spans="1:34" s="103" customFormat="1">
      <c r="A134" s="105"/>
      <c r="B134" s="167" t="s">
        <v>70</v>
      </c>
      <c r="C134" s="266" t="s">
        <v>69</v>
      </c>
      <c r="D134" s="112">
        <f>Årsmøteinnbet!F73-Årsmøteinnbet!E73</f>
        <v>390900</v>
      </c>
      <c r="E134" s="107"/>
      <c r="F134" s="106"/>
      <c r="G134" s="108"/>
      <c r="H134" s="109"/>
      <c r="I134" s="110"/>
      <c r="J134" s="219"/>
      <c r="K134" s="219"/>
      <c r="L134" s="273"/>
      <c r="M134" s="220"/>
      <c r="N134" s="242"/>
      <c r="O134" s="219"/>
      <c r="P134" s="239"/>
      <c r="Q134" s="227">
        <f>Årsmøteinnbet!F77</f>
        <v>390900</v>
      </c>
      <c r="R134" s="283"/>
      <c r="S134" s="227"/>
      <c r="T134" s="111"/>
      <c r="U134" s="108"/>
      <c r="V134" s="106"/>
      <c r="W134" s="113"/>
      <c r="X134" s="219"/>
      <c r="Y134" s="219"/>
      <c r="Z134" s="219"/>
      <c r="AA134" s="219"/>
      <c r="AB134" s="219"/>
      <c r="AC134" s="219"/>
      <c r="AD134" s="219"/>
      <c r="AE134" s="219"/>
      <c r="AF134" s="253"/>
      <c r="AG134" s="252">
        <f t="shared" si="0"/>
        <v>0</v>
      </c>
    </row>
    <row r="135" spans="1:34" ht="13.5" thickBot="1">
      <c r="A135" s="71"/>
      <c r="B135" s="168"/>
      <c r="C135" s="267" t="s">
        <v>5</v>
      </c>
      <c r="D135" s="259">
        <f>SUM(D7:D134)</f>
        <v>745806</v>
      </c>
      <c r="E135" s="232">
        <f>SUM(E7:E134)</f>
        <v>717122</v>
      </c>
      <c r="F135" s="231">
        <f>SUM(F10:F134)</f>
        <v>1666</v>
      </c>
      <c r="G135" s="233">
        <f>SUM(G10:G134)</f>
        <v>100000</v>
      </c>
      <c r="H135" s="231">
        <f>SUM(H10:H134)</f>
        <v>2940</v>
      </c>
      <c r="I135" s="233">
        <f>SUM(I10:I134)</f>
        <v>0</v>
      </c>
      <c r="J135" s="234">
        <f t="shared" ref="J135:AF135" si="1">SUM(J7:J134)</f>
        <v>92831</v>
      </c>
      <c r="K135" s="234">
        <f t="shared" si="1"/>
        <v>15000</v>
      </c>
      <c r="L135" s="274">
        <f t="shared" si="1"/>
        <v>0</v>
      </c>
      <c r="M135" s="234">
        <f t="shared" si="1"/>
        <v>10712</v>
      </c>
      <c r="N135" s="234">
        <f t="shared" si="1"/>
        <v>0</v>
      </c>
      <c r="O135" s="234">
        <f t="shared" si="1"/>
        <v>0</v>
      </c>
      <c r="P135" s="233">
        <f t="shared" si="1"/>
        <v>287112</v>
      </c>
      <c r="Q135" s="233">
        <f t="shared" si="1"/>
        <v>436200</v>
      </c>
      <c r="R135" s="231">
        <f t="shared" si="1"/>
        <v>313436</v>
      </c>
      <c r="S135" s="233">
        <f t="shared" si="1"/>
        <v>89800</v>
      </c>
      <c r="T135" s="231">
        <f t="shared" si="1"/>
        <v>0</v>
      </c>
      <c r="U135" s="233">
        <f t="shared" si="1"/>
        <v>1988</v>
      </c>
      <c r="V135" s="233">
        <f t="shared" si="1"/>
        <v>32933</v>
      </c>
      <c r="W135" s="233">
        <f t="shared" si="1"/>
        <v>3881</v>
      </c>
      <c r="X135" s="233">
        <f t="shared" si="1"/>
        <v>16000</v>
      </c>
      <c r="Y135" s="284">
        <f t="shared" si="1"/>
        <v>4014</v>
      </c>
      <c r="Z135" s="284">
        <f t="shared" si="1"/>
        <v>16609</v>
      </c>
      <c r="AA135" s="284">
        <f t="shared" si="1"/>
        <v>0</v>
      </c>
      <c r="AB135" s="284">
        <f t="shared" si="1"/>
        <v>23186</v>
      </c>
      <c r="AC135" s="284">
        <f t="shared" si="1"/>
        <v>10078</v>
      </c>
      <c r="AD135" s="284">
        <f t="shared" si="1"/>
        <v>6062</v>
      </c>
      <c r="AE135" s="284">
        <f t="shared" si="1"/>
        <v>192</v>
      </c>
      <c r="AF135" s="285">
        <f t="shared" si="1"/>
        <v>7500</v>
      </c>
      <c r="AG135" s="252">
        <f>D135-E135+F135-G135+H135-I135-J135-K135-L135-M135-N135-O135+P135-Q135+R135-S135+T135-U135+V135-W135+X135+Y135+Z135+AA135+AB135+AC135+AD135+AE135+AF135</f>
        <v>0</v>
      </c>
      <c r="AH135" s="11"/>
    </row>
    <row r="136" spans="1:34" ht="13.5" thickTop="1">
      <c r="A136" s="76"/>
      <c r="B136" s="169"/>
      <c r="C136" s="268" t="s">
        <v>6</v>
      </c>
      <c r="D136" s="92"/>
      <c r="E136" s="3"/>
      <c r="F136" s="7"/>
      <c r="G136" s="3"/>
      <c r="H136" s="7"/>
      <c r="I136" s="3"/>
      <c r="J136" s="221"/>
      <c r="K136" s="221"/>
      <c r="L136" s="275"/>
      <c r="M136" s="209"/>
      <c r="N136" s="243"/>
      <c r="O136" s="221"/>
      <c r="P136" s="228">
        <f>P135</f>
        <v>287112</v>
      </c>
      <c r="Q136" s="279"/>
      <c r="R136" s="7">
        <f>R135</f>
        <v>313436</v>
      </c>
      <c r="S136" s="31"/>
      <c r="T136" s="347" t="s">
        <v>4</v>
      </c>
      <c r="U136" s="3"/>
      <c r="V136" s="31">
        <f>V135</f>
        <v>32933</v>
      </c>
      <c r="W136" s="31"/>
      <c r="X136" s="221">
        <f t="shared" ref="X136:AF136" si="2">X135</f>
        <v>16000</v>
      </c>
      <c r="Y136" s="221">
        <f t="shared" si="2"/>
        <v>4014</v>
      </c>
      <c r="Z136" s="221">
        <f t="shared" si="2"/>
        <v>16609</v>
      </c>
      <c r="AA136" s="221">
        <f t="shared" si="2"/>
        <v>0</v>
      </c>
      <c r="AB136" s="221">
        <f t="shared" si="2"/>
        <v>23186</v>
      </c>
      <c r="AC136" s="221">
        <f t="shared" si="2"/>
        <v>10078</v>
      </c>
      <c r="AD136" s="221">
        <f t="shared" si="2"/>
        <v>6062</v>
      </c>
      <c r="AE136" s="221">
        <f t="shared" si="2"/>
        <v>192</v>
      </c>
      <c r="AF136" s="254">
        <f t="shared" si="2"/>
        <v>7500</v>
      </c>
      <c r="AG136" s="252"/>
    </row>
    <row r="137" spans="1:34">
      <c r="A137" s="77"/>
      <c r="B137" s="170"/>
      <c r="C137" s="269" t="s">
        <v>7</v>
      </c>
      <c r="D137" s="93" t="s">
        <v>4</v>
      </c>
      <c r="E137" s="4"/>
      <c r="F137" s="8"/>
      <c r="G137" s="4"/>
      <c r="H137" s="8"/>
      <c r="I137" s="4"/>
      <c r="J137" s="235">
        <f t="shared" ref="J137:O137" si="3">J135</f>
        <v>92831</v>
      </c>
      <c r="K137" s="222">
        <f t="shared" si="3"/>
        <v>15000</v>
      </c>
      <c r="L137" s="276">
        <f t="shared" si="3"/>
        <v>0</v>
      </c>
      <c r="M137" s="247">
        <f t="shared" si="3"/>
        <v>10712</v>
      </c>
      <c r="N137" s="214">
        <f t="shared" si="3"/>
        <v>0</v>
      </c>
      <c r="O137" s="222">
        <f t="shared" si="3"/>
        <v>0</v>
      </c>
      <c r="P137" s="229"/>
      <c r="Q137" s="280">
        <f>Q135</f>
        <v>436200</v>
      </c>
      <c r="R137" s="8"/>
      <c r="S137" s="32">
        <f>S135-R135</f>
        <v>-223636</v>
      </c>
      <c r="T137" s="8"/>
      <c r="U137" s="4">
        <f>U135</f>
        <v>1988</v>
      </c>
      <c r="V137" s="32"/>
      <c r="W137" s="32">
        <f>W135</f>
        <v>3881</v>
      </c>
      <c r="X137" s="222"/>
      <c r="Y137" s="222"/>
      <c r="Z137" s="222"/>
      <c r="AA137" s="222"/>
      <c r="AB137" s="222"/>
      <c r="AC137" s="222"/>
      <c r="AD137" s="222"/>
      <c r="AE137" s="222"/>
      <c r="AF137" s="255"/>
      <c r="AG137" s="252"/>
    </row>
    <row r="138" spans="1:34">
      <c r="A138" s="72"/>
      <c r="B138" s="171"/>
      <c r="C138" s="270" t="s">
        <v>8</v>
      </c>
      <c r="D138" s="94"/>
      <c r="E138" s="1">
        <f>SUM(D135-E135+D5)</f>
        <v>109942</v>
      </c>
      <c r="F138" s="9" t="s">
        <v>4</v>
      </c>
      <c r="G138" s="1">
        <f>SUM(F135-G135+F5)</f>
        <v>117222</v>
      </c>
      <c r="H138" s="9"/>
      <c r="I138" s="1">
        <f>SUM(H135-I135+H5)</f>
        <v>3748</v>
      </c>
      <c r="J138" s="223"/>
      <c r="K138" s="223"/>
      <c r="L138" s="277"/>
      <c r="M138" s="246"/>
      <c r="N138" s="215"/>
      <c r="O138" s="223"/>
      <c r="P138" s="230"/>
      <c r="Q138" s="281"/>
      <c r="R138" s="9"/>
      <c r="S138" s="33"/>
      <c r="T138" s="9"/>
      <c r="U138" s="1"/>
      <c r="V138" s="33"/>
      <c r="W138" s="33"/>
      <c r="X138" s="223"/>
      <c r="Y138" s="223"/>
      <c r="Z138" s="223"/>
      <c r="AA138" s="223"/>
      <c r="AB138" s="223"/>
      <c r="AC138" s="223"/>
      <c r="AD138" s="223"/>
      <c r="AE138" s="223"/>
      <c r="AF138" s="256"/>
      <c r="AG138" s="252"/>
    </row>
    <row r="139" spans="1:34">
      <c r="A139" s="73"/>
      <c r="B139" s="172"/>
      <c r="C139" s="271" t="s">
        <v>9</v>
      </c>
      <c r="D139" s="95"/>
      <c r="E139" s="5"/>
      <c r="F139" s="10"/>
      <c r="G139" s="5"/>
      <c r="H139" s="10"/>
      <c r="I139" s="5"/>
      <c r="J139" s="224"/>
      <c r="K139" s="224"/>
      <c r="L139" s="278"/>
      <c r="M139" s="245"/>
      <c r="N139" s="216"/>
      <c r="O139" s="224"/>
      <c r="P139" s="248"/>
      <c r="Q139" s="282"/>
      <c r="R139" s="10"/>
      <c r="S139" s="34"/>
      <c r="T139" s="10"/>
      <c r="U139" s="5"/>
      <c r="V139" s="34"/>
      <c r="W139" s="34"/>
      <c r="X139" s="224"/>
      <c r="Y139" s="224"/>
      <c r="Z139" s="224"/>
      <c r="AA139" s="224"/>
      <c r="AB139" s="224"/>
      <c r="AC139" s="224"/>
      <c r="AD139" s="224"/>
      <c r="AE139" s="224"/>
      <c r="AF139" s="257"/>
      <c r="AG139" s="252"/>
    </row>
    <row r="140" spans="1:34">
      <c r="A140" s="74" t="s">
        <v>253</v>
      </c>
    </row>
    <row r="141" spans="1:34">
      <c r="C141" s="80"/>
    </row>
    <row r="142" spans="1:34">
      <c r="C142" s="81" t="s">
        <v>39</v>
      </c>
      <c r="D142" s="82">
        <f>SUM(E138+G138+I138)</f>
        <v>230912</v>
      </c>
    </row>
    <row r="143" spans="1:34">
      <c r="J143" s="11">
        <f>J135+K135+L135+M135+N135+O135-P135+Q135-R135+S135-T135+U135-V135+W135-X135-Y135-Z135-AB135-AC135-AD135-AE135-AF135</f>
        <v>-66710</v>
      </c>
      <c r="K143" s="11">
        <f>J135+K135+M135+Q135-P135+S135-R135+U135-X135-Y135-Z135-AB135-AC135-AD135-AE135-AF135</f>
        <v>-37658</v>
      </c>
      <c r="Y143" s="11">
        <f>Y10+Y21+Y78</f>
        <v>0</v>
      </c>
      <c r="Z143" s="11">
        <f>Z77+Z94</f>
        <v>550</v>
      </c>
      <c r="AB143" s="11">
        <f>AB96+AB92+AB70+AB69+AB67+AB56+AB55+AB54+AB53</f>
        <v>0</v>
      </c>
      <c r="AC143" s="11">
        <f>AC101+AC99+AC39+AC38+AC37+AC36+AC35+AC33+AC29</f>
        <v>0</v>
      </c>
    </row>
    <row r="144" spans="1:34">
      <c r="C144" s="81" t="s">
        <v>38</v>
      </c>
      <c r="D144" s="82">
        <f>SUM(D135-E135+F135-G135+H135-I135)</f>
        <v>-66710</v>
      </c>
      <c r="F144" s="55"/>
      <c r="P144" s="11">
        <f>P17+P20+P22+P24+P25+P26+P32+P66+P72+P73+P74+P75</f>
        <v>495</v>
      </c>
      <c r="Q144" s="11">
        <f>Q42+Q102+Q134</f>
        <v>390900</v>
      </c>
      <c r="R144" s="11">
        <f>R11+R12+R18+R19+R30+R31+R34+R47+R57+R61+R63+R71+R79+R80+R81+R82+R83+R84+R85+R86+R87+R88+R93+R95</f>
        <v>15904</v>
      </c>
      <c r="S144" s="11">
        <f>S13+S23+S52+S89+S106</f>
        <v>0</v>
      </c>
      <c r="AB144" s="11">
        <f>AB53+AB54+AB55+AB56+AB67+AB69+AB92+AB96</f>
        <v>0</v>
      </c>
    </row>
    <row r="145" spans="3:32">
      <c r="C145" s="79" t="s">
        <v>4</v>
      </c>
      <c r="J145" s="11">
        <f>D135-E135+F135-G135+H135-I135</f>
        <v>-66710</v>
      </c>
      <c r="U145" s="11">
        <f>U16+U27+U28+U43+U46+U48+U50+U59+U60+U64+U90+U97+U98</f>
        <v>143</v>
      </c>
      <c r="AB145" s="11">
        <f>AB53+AB54+AB55+AB56+AB67+AB69+AB70+AB92+AB96</f>
        <v>0</v>
      </c>
    </row>
    <row r="146" spans="3:32">
      <c r="J146" s="11">
        <f>J143-J145</f>
        <v>0</v>
      </c>
    </row>
    <row r="148" spans="3:32">
      <c r="J148" s="11">
        <f>J15+J45+J51+J65</f>
        <v>0</v>
      </c>
      <c r="K148" s="11">
        <f>K14+K51+K68</f>
        <v>0</v>
      </c>
    </row>
    <row r="150" spans="3:32">
      <c r="X150" s="96"/>
    </row>
    <row r="152" spans="3:32">
      <c r="AC152" s="96"/>
      <c r="AF152" s="96"/>
    </row>
    <row r="153" spans="3:32">
      <c r="AD153" s="96"/>
    </row>
  </sheetData>
  <sheetProtection insertColumns="0" insertRows="0" selectLockedCells="1" sort="0"/>
  <mergeCells count="30">
    <mergeCell ref="A1:A6"/>
    <mergeCell ref="D2:E2"/>
    <mergeCell ref="F2:G2"/>
    <mergeCell ref="D3:E3"/>
    <mergeCell ref="F3:G3"/>
    <mergeCell ref="AD2:AD3"/>
    <mergeCell ref="AF2:AF3"/>
    <mergeCell ref="V1:AF1"/>
    <mergeCell ref="D1:E1"/>
    <mergeCell ref="H1:I1"/>
    <mergeCell ref="H3:I3"/>
    <mergeCell ref="Z2:Z3"/>
    <mergeCell ref="AA2:AA3"/>
    <mergeCell ref="AB2:AB3"/>
    <mergeCell ref="AC2:AC3"/>
    <mergeCell ref="AE2:AE3"/>
    <mergeCell ref="J2:J3"/>
    <mergeCell ref="K2:K3"/>
    <mergeCell ref="L2:L3"/>
    <mergeCell ref="M2:M3"/>
    <mergeCell ref="N2:N3"/>
    <mergeCell ref="O2:O3"/>
    <mergeCell ref="P2:Q3"/>
    <mergeCell ref="Y2:Y3"/>
    <mergeCell ref="P1:U1"/>
    <mergeCell ref="J1:O1"/>
    <mergeCell ref="V2:W3"/>
    <mergeCell ref="X2:X3"/>
    <mergeCell ref="R2:S3"/>
    <mergeCell ref="T2:U3"/>
  </mergeCells>
  <phoneticPr fontId="11" type="noConversion"/>
  <pageMargins left="0.7" right="0.7" top="0.75" bottom="0.75" header="0.3" footer="0.3"/>
  <pageSetup paperSize="9" fitToHeight="0" orientation="landscape" horizontalDpi="4294967293" verticalDpi="300" r:id="rId1"/>
  <headerFooter alignWithMargins="0"/>
  <ignoredErrors>
    <ignoredError sqref="D134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1"/>
  <sheetViews>
    <sheetView topLeftCell="B1" zoomScaleNormal="100" workbookViewId="0">
      <selection activeCell="D65" sqref="D65"/>
    </sheetView>
  </sheetViews>
  <sheetFormatPr defaultColWidth="11.42578125" defaultRowHeight="12.75"/>
  <cols>
    <col min="4" max="4" width="57.42578125" customWidth="1"/>
    <col min="6" max="6" width="11.42578125" customWidth="1"/>
    <col min="7" max="7" width="11.42578125" style="104"/>
    <col min="9" max="9" width="11.42578125" style="104"/>
  </cols>
  <sheetData>
    <row r="1" spans="1:13" ht="41.25" customHeight="1">
      <c r="A1" s="159"/>
      <c r="B1" s="155" t="s">
        <v>74</v>
      </c>
      <c r="C1" s="155"/>
      <c r="D1" s="155"/>
      <c r="E1" s="155">
        <f>Regnskap!E2</f>
        <v>2019</v>
      </c>
      <c r="F1" s="155"/>
      <c r="G1" s="155"/>
    </row>
    <row r="2" spans="1:13" ht="27" customHeight="1" thickBot="1">
      <c r="A2" s="159"/>
      <c r="B2" s="427" t="s">
        <v>75</v>
      </c>
      <c r="C2" s="427"/>
      <c r="D2" s="428"/>
      <c r="E2" s="428"/>
      <c r="F2" s="428"/>
      <c r="G2" s="122"/>
    </row>
    <row r="3" spans="1:13" ht="16.5" thickTop="1" thickBot="1">
      <c r="A3" s="159"/>
      <c r="B3" s="158" t="s">
        <v>64</v>
      </c>
      <c r="C3" s="158" t="s">
        <v>83</v>
      </c>
      <c r="D3" s="119" t="s">
        <v>65</v>
      </c>
      <c r="E3" s="119" t="s">
        <v>68</v>
      </c>
      <c r="F3" s="119" t="s">
        <v>63</v>
      </c>
      <c r="G3" s="120" t="s">
        <v>71</v>
      </c>
      <c r="H3" s="157"/>
    </row>
    <row r="4" spans="1:13" s="386" customFormat="1" ht="13.5" thickTop="1">
      <c r="A4" s="348">
        <v>1</v>
      </c>
      <c r="B4" s="381"/>
      <c r="C4" s="382" t="s">
        <v>91</v>
      </c>
      <c r="D4" s="352" t="s">
        <v>92</v>
      </c>
      <c r="E4" s="352" t="s">
        <v>164</v>
      </c>
      <c r="F4" s="383">
        <v>8200</v>
      </c>
      <c r="G4" s="384"/>
      <c r="H4" s="352" t="s">
        <v>4</v>
      </c>
      <c r="I4" s="385">
        <v>2</v>
      </c>
      <c r="J4" s="386">
        <v>2</v>
      </c>
    </row>
    <row r="5" spans="1:13" s="355" customFormat="1">
      <c r="A5" s="348">
        <v>2</v>
      </c>
      <c r="B5" s="349"/>
      <c r="C5" s="350" t="s">
        <v>93</v>
      </c>
      <c r="D5" s="351" t="s">
        <v>94</v>
      </c>
      <c r="E5" s="352" t="s">
        <v>164</v>
      </c>
      <c r="F5" s="353">
        <v>8200</v>
      </c>
      <c r="G5" s="354"/>
      <c r="H5" s="355" t="s">
        <v>4</v>
      </c>
      <c r="I5" s="356">
        <v>2</v>
      </c>
      <c r="J5" s="355">
        <v>2</v>
      </c>
      <c r="M5" s="357"/>
    </row>
    <row r="6" spans="1:13" s="355" customFormat="1">
      <c r="A6" s="348"/>
      <c r="B6" s="349"/>
      <c r="C6" s="350" t="s">
        <v>91</v>
      </c>
      <c r="D6" s="351" t="s">
        <v>95</v>
      </c>
      <c r="E6" s="352" t="s">
        <v>153</v>
      </c>
      <c r="F6" s="353">
        <v>8200</v>
      </c>
      <c r="G6" s="354">
        <v>2</v>
      </c>
      <c r="I6" s="356"/>
      <c r="M6" s="357"/>
    </row>
    <row r="7" spans="1:13" s="355" customFormat="1">
      <c r="A7" s="348">
        <v>3</v>
      </c>
      <c r="B7" s="349"/>
      <c r="C7" s="350" t="s">
        <v>96</v>
      </c>
      <c r="D7" s="351" t="s">
        <v>97</v>
      </c>
      <c r="E7" s="352" t="s">
        <v>153</v>
      </c>
      <c r="F7" s="353">
        <v>8200</v>
      </c>
      <c r="G7" s="354">
        <v>2</v>
      </c>
      <c r="I7" s="356"/>
      <c r="M7" s="357"/>
    </row>
    <row r="8" spans="1:13" s="355" customFormat="1">
      <c r="A8" s="348">
        <v>4</v>
      </c>
      <c r="B8" s="349"/>
      <c r="C8" s="350" t="s">
        <v>93</v>
      </c>
      <c r="D8" s="351" t="s">
        <v>98</v>
      </c>
      <c r="E8" s="352" t="s">
        <v>153</v>
      </c>
      <c r="F8" s="353">
        <v>8200</v>
      </c>
      <c r="G8" s="354">
        <v>2</v>
      </c>
      <c r="H8" s="355" t="s">
        <v>4</v>
      </c>
      <c r="I8" s="356">
        <v>2</v>
      </c>
      <c r="J8" s="355">
        <v>2</v>
      </c>
      <c r="M8" s="357"/>
    </row>
    <row r="9" spans="1:13" s="355" customFormat="1">
      <c r="A9" s="348">
        <v>5</v>
      </c>
      <c r="B9" s="349"/>
      <c r="C9" s="350" t="s">
        <v>96</v>
      </c>
      <c r="D9" s="351" t="s">
        <v>99</v>
      </c>
      <c r="E9" s="352" t="s">
        <v>153</v>
      </c>
      <c r="F9" s="353">
        <v>8200</v>
      </c>
      <c r="G9" s="354">
        <v>2</v>
      </c>
      <c r="I9" s="356"/>
      <c r="M9" s="357"/>
    </row>
    <row r="10" spans="1:13" s="355" customFormat="1">
      <c r="A10" s="348">
        <v>6</v>
      </c>
      <c r="B10" s="349"/>
      <c r="C10" s="350" t="s">
        <v>91</v>
      </c>
      <c r="D10" s="351" t="s">
        <v>162</v>
      </c>
      <c r="E10" s="352" t="s">
        <v>153</v>
      </c>
      <c r="F10" s="353">
        <v>8200</v>
      </c>
      <c r="G10" s="354">
        <v>2</v>
      </c>
      <c r="H10" s="355" t="s">
        <v>4</v>
      </c>
      <c r="I10" s="356">
        <v>2</v>
      </c>
      <c r="J10" s="355">
        <v>2</v>
      </c>
      <c r="M10" s="357"/>
    </row>
    <row r="11" spans="1:13" s="355" customFormat="1">
      <c r="A11" s="348">
        <v>8</v>
      </c>
      <c r="B11" s="349"/>
      <c r="C11" s="350" t="s">
        <v>91</v>
      </c>
      <c r="D11" s="351" t="s">
        <v>100</v>
      </c>
      <c r="E11" s="352" t="s">
        <v>153</v>
      </c>
      <c r="F11" s="353">
        <v>8200</v>
      </c>
      <c r="G11" s="354">
        <v>2</v>
      </c>
      <c r="H11" s="355" t="s">
        <v>4</v>
      </c>
      <c r="I11" s="356">
        <v>2</v>
      </c>
      <c r="J11" s="355">
        <v>2</v>
      </c>
      <c r="M11" s="357"/>
    </row>
    <row r="12" spans="1:13" s="355" customFormat="1">
      <c r="A12" s="348">
        <v>9</v>
      </c>
      <c r="B12" s="349"/>
      <c r="C12" s="350" t="s">
        <v>93</v>
      </c>
      <c r="D12" s="351" t="s">
        <v>101</v>
      </c>
      <c r="E12" s="352" t="s">
        <v>153</v>
      </c>
      <c r="F12" s="353">
        <v>8200</v>
      </c>
      <c r="G12" s="354">
        <v>2</v>
      </c>
      <c r="H12" s="355" t="s">
        <v>4</v>
      </c>
      <c r="I12" s="356">
        <v>2</v>
      </c>
      <c r="J12" s="355">
        <v>2</v>
      </c>
      <c r="M12" s="357"/>
    </row>
    <row r="13" spans="1:13" s="355" customFormat="1">
      <c r="A13" s="348">
        <v>10</v>
      </c>
      <c r="B13" s="349"/>
      <c r="C13" s="350" t="s">
        <v>102</v>
      </c>
      <c r="D13" s="351" t="s">
        <v>103</v>
      </c>
      <c r="E13" s="352" t="s">
        <v>153</v>
      </c>
      <c r="F13" s="353">
        <v>8200</v>
      </c>
      <c r="G13" s="354">
        <v>2</v>
      </c>
      <c r="H13" s="355" t="s">
        <v>4</v>
      </c>
      <c r="I13" s="356">
        <v>2</v>
      </c>
      <c r="J13" s="355">
        <v>2</v>
      </c>
      <c r="M13" s="357"/>
    </row>
    <row r="14" spans="1:13" s="355" customFormat="1">
      <c r="A14" s="348">
        <v>12</v>
      </c>
      <c r="B14" s="349"/>
      <c r="C14" s="350" t="s">
        <v>93</v>
      </c>
      <c r="D14" s="390" t="s">
        <v>104</v>
      </c>
      <c r="E14" s="352" t="s">
        <v>153</v>
      </c>
      <c r="F14" s="353">
        <v>8200</v>
      </c>
      <c r="G14" s="354">
        <v>2</v>
      </c>
      <c r="H14" s="355" t="s">
        <v>4</v>
      </c>
      <c r="I14" s="356">
        <v>2</v>
      </c>
      <c r="J14" s="355">
        <v>2</v>
      </c>
      <c r="M14" s="357"/>
    </row>
    <row r="15" spans="1:13" s="355" customFormat="1">
      <c r="A15" s="348">
        <v>13</v>
      </c>
      <c r="B15" s="349"/>
      <c r="C15" s="350" t="s">
        <v>105</v>
      </c>
      <c r="D15" s="351" t="s">
        <v>106</v>
      </c>
      <c r="E15" s="352" t="s">
        <v>164</v>
      </c>
      <c r="F15" s="353">
        <v>8200</v>
      </c>
      <c r="G15" s="354"/>
      <c r="I15" s="356"/>
      <c r="M15" s="357"/>
    </row>
    <row r="16" spans="1:13" s="355" customFormat="1">
      <c r="A16" s="348">
        <v>14</v>
      </c>
      <c r="B16" s="349"/>
      <c r="C16" s="350" t="s">
        <v>107</v>
      </c>
      <c r="D16" s="351" t="s">
        <v>108</v>
      </c>
      <c r="E16" s="352" t="s">
        <v>153</v>
      </c>
      <c r="F16" s="353">
        <v>8200</v>
      </c>
      <c r="G16" s="354">
        <v>2</v>
      </c>
      <c r="I16" s="356"/>
    </row>
    <row r="17" spans="1:14" s="355" customFormat="1">
      <c r="A17" s="348">
        <v>15</v>
      </c>
      <c r="B17" s="349"/>
      <c r="C17" s="350" t="s">
        <v>93</v>
      </c>
      <c r="D17" s="351" t="s">
        <v>109</v>
      </c>
      <c r="E17" s="352" t="s">
        <v>153</v>
      </c>
      <c r="F17" s="353">
        <v>8200</v>
      </c>
      <c r="G17" s="354">
        <v>2</v>
      </c>
      <c r="H17" s="355" t="s">
        <v>4</v>
      </c>
      <c r="I17" s="356">
        <v>2</v>
      </c>
      <c r="J17" s="355">
        <v>2</v>
      </c>
      <c r="M17" s="357"/>
    </row>
    <row r="18" spans="1:14" s="355" customFormat="1">
      <c r="A18" s="348">
        <v>16</v>
      </c>
      <c r="B18" s="349"/>
      <c r="C18" s="350" t="s">
        <v>105</v>
      </c>
      <c r="D18" s="351" t="s">
        <v>154</v>
      </c>
      <c r="E18" s="352" t="s">
        <v>153</v>
      </c>
      <c r="F18" s="353">
        <v>8200</v>
      </c>
      <c r="G18" s="354">
        <v>2</v>
      </c>
      <c r="H18" s="355" t="s">
        <v>170</v>
      </c>
      <c r="I18" s="356"/>
      <c r="M18" s="357"/>
    </row>
    <row r="19" spans="1:14" s="355" customFormat="1">
      <c r="A19" s="348">
        <v>17</v>
      </c>
      <c r="B19" s="349"/>
      <c r="C19" s="350" t="s">
        <v>93</v>
      </c>
      <c r="D19" s="351" t="s">
        <v>110</v>
      </c>
      <c r="E19" s="352" t="s">
        <v>153</v>
      </c>
      <c r="F19" s="353">
        <v>8200</v>
      </c>
      <c r="G19" s="354">
        <v>2</v>
      </c>
      <c r="H19" s="355" t="s">
        <v>4</v>
      </c>
      <c r="I19" s="356">
        <v>2</v>
      </c>
      <c r="J19" s="355">
        <v>2</v>
      </c>
      <c r="M19" s="357"/>
    </row>
    <row r="20" spans="1:14" s="355" customFormat="1">
      <c r="A20" s="348">
        <v>18</v>
      </c>
      <c r="B20" s="349"/>
      <c r="C20" s="350" t="s">
        <v>91</v>
      </c>
      <c r="D20" s="351" t="s">
        <v>111</v>
      </c>
      <c r="E20" s="352" t="s">
        <v>153</v>
      </c>
      <c r="F20" s="353">
        <v>8200</v>
      </c>
      <c r="G20" s="354">
        <v>2</v>
      </c>
      <c r="H20" s="355" t="s">
        <v>4</v>
      </c>
      <c r="I20" s="356">
        <v>2</v>
      </c>
      <c r="J20" s="355">
        <v>2</v>
      </c>
      <c r="M20" s="357"/>
    </row>
    <row r="21" spans="1:14" s="355" customFormat="1">
      <c r="A21" s="348">
        <v>19</v>
      </c>
      <c r="B21" s="349"/>
      <c r="C21" s="350" t="s">
        <v>112</v>
      </c>
      <c r="D21" s="351" t="s">
        <v>160</v>
      </c>
      <c r="E21" s="351" t="s">
        <v>153</v>
      </c>
      <c r="F21" s="353">
        <v>8200</v>
      </c>
      <c r="G21" s="354">
        <v>2</v>
      </c>
      <c r="H21" s="355" t="s">
        <v>4</v>
      </c>
      <c r="I21" s="356">
        <v>2</v>
      </c>
      <c r="J21" s="355">
        <v>2</v>
      </c>
      <c r="M21" s="357"/>
    </row>
    <row r="22" spans="1:14" s="355" customFormat="1">
      <c r="A22" s="348">
        <v>20</v>
      </c>
      <c r="B22" s="349"/>
      <c r="C22" s="350" t="s">
        <v>96</v>
      </c>
      <c r="D22" s="351" t="s">
        <v>113</v>
      </c>
      <c r="E22" s="351" t="s">
        <v>153</v>
      </c>
      <c r="F22" s="353">
        <v>8200</v>
      </c>
      <c r="G22" s="354">
        <v>2</v>
      </c>
      <c r="I22" s="356"/>
      <c r="K22" s="358"/>
      <c r="M22" s="359"/>
      <c r="N22" s="360"/>
    </row>
    <row r="23" spans="1:14" s="355" customFormat="1">
      <c r="A23" s="348">
        <v>21</v>
      </c>
      <c r="B23" s="349"/>
      <c r="C23" s="350" t="s">
        <v>114</v>
      </c>
      <c r="D23" s="351" t="s">
        <v>115</v>
      </c>
      <c r="E23" s="351" t="s">
        <v>153</v>
      </c>
      <c r="F23" s="353">
        <v>8200</v>
      </c>
      <c r="G23" s="354">
        <v>2</v>
      </c>
      <c r="H23" s="355" t="s">
        <v>4</v>
      </c>
      <c r="I23" s="356">
        <v>2</v>
      </c>
      <c r="J23" s="355">
        <v>2</v>
      </c>
      <c r="M23" s="357"/>
    </row>
    <row r="24" spans="1:14" s="355" customFormat="1">
      <c r="A24" s="348">
        <v>22</v>
      </c>
      <c r="B24" s="349"/>
      <c r="C24" s="350" t="s">
        <v>116</v>
      </c>
      <c r="D24" s="351" t="s">
        <v>117</v>
      </c>
      <c r="E24" s="351" t="s">
        <v>153</v>
      </c>
      <c r="F24" s="353">
        <v>8200</v>
      </c>
      <c r="G24" s="354">
        <v>2</v>
      </c>
      <c r="H24" s="355" t="s">
        <v>4</v>
      </c>
      <c r="I24" s="356">
        <v>2</v>
      </c>
      <c r="J24" s="355">
        <v>2</v>
      </c>
      <c r="M24" s="357"/>
    </row>
    <row r="25" spans="1:14" s="355" customFormat="1">
      <c r="A25" s="348">
        <v>24</v>
      </c>
      <c r="B25" s="349"/>
      <c r="C25" s="350" t="s">
        <v>118</v>
      </c>
      <c r="D25" s="351" t="s">
        <v>119</v>
      </c>
      <c r="E25" s="351" t="s">
        <v>153</v>
      </c>
      <c r="F25" s="353">
        <v>8200</v>
      </c>
      <c r="G25" s="354">
        <v>2</v>
      </c>
      <c r="H25" s="355" t="s">
        <v>4</v>
      </c>
      <c r="I25" s="356">
        <v>2</v>
      </c>
      <c r="J25" s="355">
        <v>2</v>
      </c>
      <c r="M25" s="357"/>
    </row>
    <row r="26" spans="1:14" s="355" customFormat="1">
      <c r="A26" s="348">
        <v>25</v>
      </c>
      <c r="B26" s="349"/>
      <c r="C26" s="350" t="s">
        <v>120</v>
      </c>
      <c r="D26" s="351" t="s">
        <v>121</v>
      </c>
      <c r="E26" s="351" t="s">
        <v>153</v>
      </c>
      <c r="F26" s="353">
        <v>8200</v>
      </c>
      <c r="G26" s="354">
        <v>2</v>
      </c>
      <c r="I26" s="356"/>
      <c r="M26" s="357"/>
    </row>
    <row r="27" spans="1:14" s="355" customFormat="1">
      <c r="A27" s="348">
        <v>26</v>
      </c>
      <c r="B27" s="349"/>
      <c r="C27" s="350" t="s">
        <v>96</v>
      </c>
      <c r="D27" s="351" t="s">
        <v>122</v>
      </c>
      <c r="E27" s="351" t="s">
        <v>153</v>
      </c>
      <c r="F27" s="353">
        <v>8200</v>
      </c>
      <c r="G27" s="354">
        <v>2</v>
      </c>
      <c r="I27" s="356"/>
      <c r="M27" s="357"/>
    </row>
    <row r="28" spans="1:14" s="355" customFormat="1">
      <c r="A28" s="348">
        <v>27</v>
      </c>
      <c r="B28" s="349"/>
      <c r="C28" s="350" t="s">
        <v>123</v>
      </c>
      <c r="D28" s="351" t="s">
        <v>124</v>
      </c>
      <c r="E28" s="351" t="s">
        <v>153</v>
      </c>
      <c r="F28" s="353">
        <v>8200</v>
      </c>
      <c r="G28" s="354">
        <v>2</v>
      </c>
      <c r="I28" s="356"/>
      <c r="M28" s="357"/>
    </row>
    <row r="29" spans="1:14" s="355" customFormat="1">
      <c r="A29" s="348">
        <v>28</v>
      </c>
      <c r="B29" s="349"/>
      <c r="C29" s="350" t="s">
        <v>159</v>
      </c>
      <c r="D29" s="351" t="s">
        <v>125</v>
      </c>
      <c r="E29" s="351" t="s">
        <v>153</v>
      </c>
      <c r="F29" s="353">
        <v>9200</v>
      </c>
      <c r="G29" s="354">
        <v>2</v>
      </c>
      <c r="I29" s="356"/>
      <c r="M29" s="357"/>
    </row>
    <row r="30" spans="1:14" s="355" customFormat="1">
      <c r="A30" s="348">
        <v>29</v>
      </c>
      <c r="B30" s="349"/>
      <c r="C30" s="350" t="s">
        <v>96</v>
      </c>
      <c r="D30" s="351" t="s">
        <v>126</v>
      </c>
      <c r="E30" s="351" t="s">
        <v>155</v>
      </c>
      <c r="F30" s="353">
        <v>8200</v>
      </c>
      <c r="G30" s="354">
        <v>1</v>
      </c>
      <c r="I30" s="356"/>
      <c r="M30" s="357"/>
    </row>
    <row r="31" spans="1:14" s="355" customFormat="1">
      <c r="A31" s="348">
        <v>30</v>
      </c>
      <c r="B31" s="349"/>
      <c r="C31" s="350" t="s">
        <v>93</v>
      </c>
      <c r="D31" s="351" t="s">
        <v>157</v>
      </c>
      <c r="E31" s="351" t="s">
        <v>153</v>
      </c>
      <c r="F31" s="353">
        <v>8200</v>
      </c>
      <c r="G31" s="354">
        <v>2</v>
      </c>
      <c r="I31" s="356"/>
      <c r="M31" s="357"/>
    </row>
    <row r="32" spans="1:14" s="355" customFormat="1">
      <c r="A32" s="348">
        <v>31</v>
      </c>
      <c r="B32" s="349"/>
      <c r="C32" s="350" t="s">
        <v>118</v>
      </c>
      <c r="D32" s="351" t="s">
        <v>127</v>
      </c>
      <c r="E32" s="351" t="s">
        <v>153</v>
      </c>
      <c r="F32" s="353">
        <v>8200</v>
      </c>
      <c r="G32" s="354">
        <v>2</v>
      </c>
      <c r="H32" s="355" t="s">
        <v>4</v>
      </c>
      <c r="I32" s="356">
        <v>2</v>
      </c>
      <c r="J32" s="355">
        <v>2</v>
      </c>
      <c r="M32" s="357"/>
    </row>
    <row r="33" spans="1:13" s="355" customFormat="1">
      <c r="A33" s="348">
        <v>32</v>
      </c>
      <c r="B33" s="349"/>
      <c r="C33" s="350" t="s">
        <v>93</v>
      </c>
      <c r="D33" s="351" t="s">
        <v>128</v>
      </c>
      <c r="E33" s="351" t="s">
        <v>153</v>
      </c>
      <c r="F33" s="353">
        <v>4100</v>
      </c>
      <c r="G33" s="354">
        <v>1</v>
      </c>
      <c r="I33" s="356"/>
      <c r="M33" s="357"/>
    </row>
    <row r="34" spans="1:13" s="374" customFormat="1">
      <c r="A34" s="368">
        <v>33</v>
      </c>
      <c r="B34" s="369"/>
      <c r="C34" s="370" t="s">
        <v>129</v>
      </c>
      <c r="D34" s="371" t="s">
        <v>130</v>
      </c>
      <c r="E34" s="371" t="s">
        <v>153</v>
      </c>
      <c r="F34" s="372"/>
      <c r="G34" s="373">
        <v>1</v>
      </c>
      <c r="H34" s="374" t="s">
        <v>171</v>
      </c>
      <c r="I34" s="375">
        <v>1</v>
      </c>
      <c r="J34" s="374">
        <v>1</v>
      </c>
      <c r="M34" s="376"/>
    </row>
    <row r="35" spans="1:13" s="355" customFormat="1">
      <c r="A35" s="348">
        <v>34</v>
      </c>
      <c r="B35" s="349"/>
      <c r="C35" s="350" t="s">
        <v>91</v>
      </c>
      <c r="D35" s="351" t="s">
        <v>131</v>
      </c>
      <c r="E35" s="351" t="s">
        <v>153</v>
      </c>
      <c r="F35" s="353">
        <v>8200</v>
      </c>
      <c r="G35" s="354">
        <v>2</v>
      </c>
      <c r="I35" s="356"/>
      <c r="M35" s="357"/>
    </row>
    <row r="36" spans="1:13" s="355" customFormat="1">
      <c r="A36" s="348">
        <v>35</v>
      </c>
      <c r="B36" s="349"/>
      <c r="C36" s="350" t="s">
        <v>132</v>
      </c>
      <c r="D36" s="351" t="s">
        <v>133</v>
      </c>
      <c r="E36" s="351" t="s">
        <v>153</v>
      </c>
      <c r="F36" s="353">
        <v>8200</v>
      </c>
      <c r="G36" s="354">
        <v>2</v>
      </c>
      <c r="I36" s="356"/>
      <c r="M36" s="357"/>
    </row>
    <row r="37" spans="1:13" s="355" customFormat="1">
      <c r="A37" s="348">
        <v>36</v>
      </c>
      <c r="B37" s="349"/>
      <c r="C37" s="350" t="s">
        <v>93</v>
      </c>
      <c r="D37" s="351" t="s">
        <v>134</v>
      </c>
      <c r="E37" s="351" t="s">
        <v>163</v>
      </c>
      <c r="F37" s="353">
        <v>8200</v>
      </c>
      <c r="G37" s="354">
        <v>1</v>
      </c>
      <c r="H37" s="355" t="s">
        <v>4</v>
      </c>
      <c r="I37" s="356">
        <v>2</v>
      </c>
      <c r="J37" s="355">
        <v>2</v>
      </c>
      <c r="M37" s="357"/>
    </row>
    <row r="38" spans="1:13" s="355" customFormat="1">
      <c r="A38" s="348">
        <v>37</v>
      </c>
      <c r="B38" s="349"/>
      <c r="C38" s="350" t="s">
        <v>169</v>
      </c>
      <c r="D38" s="351" t="s">
        <v>135</v>
      </c>
      <c r="E38" s="351" t="s">
        <v>164</v>
      </c>
      <c r="F38" s="353">
        <v>8200</v>
      </c>
      <c r="G38" s="354"/>
      <c r="H38" s="355" t="s">
        <v>4</v>
      </c>
      <c r="I38" s="356">
        <v>2</v>
      </c>
      <c r="J38" s="355">
        <v>2</v>
      </c>
      <c r="M38" s="357"/>
    </row>
    <row r="39" spans="1:13" s="355" customFormat="1">
      <c r="A39" s="348">
        <v>38</v>
      </c>
      <c r="B39" s="387"/>
      <c r="C39" s="388" t="s">
        <v>161</v>
      </c>
      <c r="D39" s="389" t="s">
        <v>136</v>
      </c>
      <c r="E39" s="389" t="s">
        <v>153</v>
      </c>
      <c r="F39" s="353">
        <v>8200</v>
      </c>
      <c r="G39" s="354">
        <v>2</v>
      </c>
      <c r="H39" s="355" t="s">
        <v>4</v>
      </c>
      <c r="I39" s="356">
        <v>2</v>
      </c>
      <c r="J39" s="355">
        <v>2</v>
      </c>
      <c r="M39" s="357"/>
    </row>
    <row r="40" spans="1:13" s="355" customFormat="1">
      <c r="A40" s="348">
        <v>39</v>
      </c>
      <c r="B40" s="349"/>
      <c r="C40" s="350" t="s">
        <v>114</v>
      </c>
      <c r="D40" s="351" t="s">
        <v>137</v>
      </c>
      <c r="E40" s="351" t="s">
        <v>153</v>
      </c>
      <c r="F40" s="353">
        <v>8200</v>
      </c>
      <c r="G40" s="354">
        <v>2</v>
      </c>
      <c r="H40" s="355" t="s">
        <v>4</v>
      </c>
      <c r="I40" s="356">
        <v>2</v>
      </c>
      <c r="J40" s="355">
        <v>2</v>
      </c>
      <c r="M40" s="357"/>
    </row>
    <row r="41" spans="1:13" s="355" customFormat="1">
      <c r="A41" s="348">
        <v>40</v>
      </c>
      <c r="B41" s="349"/>
      <c r="C41" s="350" t="s">
        <v>93</v>
      </c>
      <c r="D41" s="351" t="s">
        <v>138</v>
      </c>
      <c r="E41" s="351" t="s">
        <v>153</v>
      </c>
      <c r="F41" s="353">
        <v>4300</v>
      </c>
      <c r="G41" s="354">
        <v>1</v>
      </c>
      <c r="I41" s="356"/>
      <c r="M41" s="357"/>
    </row>
    <row r="42" spans="1:13" s="355" customFormat="1">
      <c r="A42" s="348">
        <v>41</v>
      </c>
      <c r="B42" s="349"/>
      <c r="C42" s="350" t="s">
        <v>118</v>
      </c>
      <c r="D42" s="351" t="s">
        <v>139</v>
      </c>
      <c r="E42" s="351" t="s">
        <v>153</v>
      </c>
      <c r="F42" s="353">
        <v>8200</v>
      </c>
      <c r="G42" s="354">
        <v>2</v>
      </c>
      <c r="H42" s="355" t="s">
        <v>4</v>
      </c>
      <c r="I42" s="356">
        <v>2</v>
      </c>
      <c r="J42" s="355">
        <v>2</v>
      </c>
      <c r="M42" s="357"/>
    </row>
    <row r="43" spans="1:13" s="355" customFormat="1">
      <c r="A43" s="348">
        <v>42</v>
      </c>
      <c r="B43" s="349"/>
      <c r="C43" s="350" t="s">
        <v>123</v>
      </c>
      <c r="D43" s="351" t="s">
        <v>140</v>
      </c>
      <c r="E43" s="351" t="s">
        <v>153</v>
      </c>
      <c r="F43" s="353">
        <v>8200</v>
      </c>
      <c r="G43" s="354">
        <v>2</v>
      </c>
      <c r="H43" s="355" t="s">
        <v>4</v>
      </c>
      <c r="I43" s="356">
        <v>2</v>
      </c>
      <c r="J43" s="355">
        <v>2</v>
      </c>
      <c r="M43" s="357"/>
    </row>
    <row r="44" spans="1:13" s="355" customFormat="1">
      <c r="A44" s="348">
        <v>43</v>
      </c>
      <c r="B44" s="349"/>
      <c r="C44" s="350" t="s">
        <v>96</v>
      </c>
      <c r="D44" s="351" t="s">
        <v>141</v>
      </c>
      <c r="E44" s="351" t="s">
        <v>153</v>
      </c>
      <c r="F44" s="353">
        <v>8200</v>
      </c>
      <c r="G44" s="354">
        <v>2</v>
      </c>
      <c r="H44" s="355" t="s">
        <v>4</v>
      </c>
      <c r="I44" s="356">
        <v>2</v>
      </c>
      <c r="J44" s="355">
        <v>2</v>
      </c>
      <c r="M44" s="357"/>
    </row>
    <row r="45" spans="1:13" s="355" customFormat="1">
      <c r="A45" s="348">
        <v>44</v>
      </c>
      <c r="B45" s="349"/>
      <c r="C45" s="350" t="s">
        <v>93</v>
      </c>
      <c r="D45" s="351" t="s">
        <v>142</v>
      </c>
      <c r="E45" s="351" t="s">
        <v>153</v>
      </c>
      <c r="F45" s="353">
        <v>8200</v>
      </c>
      <c r="G45" s="354">
        <v>2</v>
      </c>
      <c r="I45" s="356"/>
      <c r="M45" s="357"/>
    </row>
    <row r="46" spans="1:13">
      <c r="A46" s="153">
        <v>45</v>
      </c>
      <c r="B46" s="154"/>
      <c r="C46" s="300"/>
      <c r="D46" s="125" t="s">
        <v>143</v>
      </c>
      <c r="E46" s="125" t="s">
        <v>153</v>
      </c>
      <c r="F46" s="344" t="s">
        <v>166</v>
      </c>
      <c r="G46" s="312">
        <v>2</v>
      </c>
      <c r="H46">
        <v>2</v>
      </c>
      <c r="I46" s="156">
        <v>1400</v>
      </c>
      <c r="M46" s="79"/>
    </row>
    <row r="47" spans="1:13" s="355" customFormat="1">
      <c r="A47" s="348">
        <v>46</v>
      </c>
      <c r="B47" s="349"/>
      <c r="C47" s="350" t="s">
        <v>93</v>
      </c>
      <c r="D47" s="351" t="s">
        <v>144</v>
      </c>
      <c r="E47" s="351" t="s">
        <v>153</v>
      </c>
      <c r="F47" s="353">
        <v>8200</v>
      </c>
      <c r="G47" s="354">
        <v>2</v>
      </c>
      <c r="H47" s="355" t="s">
        <v>4</v>
      </c>
      <c r="I47" s="356">
        <v>2</v>
      </c>
      <c r="J47" s="355">
        <v>2</v>
      </c>
      <c r="M47" s="357"/>
    </row>
    <row r="48" spans="1:13" s="355" customFormat="1">
      <c r="A48" s="348">
        <v>47</v>
      </c>
      <c r="B48" s="349"/>
      <c r="C48" s="350" t="s">
        <v>93</v>
      </c>
      <c r="D48" s="351" t="s">
        <v>145</v>
      </c>
      <c r="E48" s="351" t="s">
        <v>153</v>
      </c>
      <c r="F48" s="353">
        <v>8200</v>
      </c>
      <c r="G48" s="354">
        <v>2</v>
      </c>
      <c r="H48" s="355" t="s">
        <v>4</v>
      </c>
      <c r="I48" s="356">
        <v>2</v>
      </c>
      <c r="J48" s="355">
        <v>2</v>
      </c>
      <c r="M48" s="357"/>
    </row>
    <row r="49" spans="1:13" s="355" customFormat="1">
      <c r="A49" s="348">
        <v>48</v>
      </c>
      <c r="B49" s="349"/>
      <c r="C49" s="350" t="s">
        <v>93</v>
      </c>
      <c r="D49" s="351" t="s">
        <v>146</v>
      </c>
      <c r="E49" s="351" t="s">
        <v>153</v>
      </c>
      <c r="F49" s="353">
        <v>4300</v>
      </c>
      <c r="G49" s="354">
        <v>1</v>
      </c>
      <c r="I49" s="356">
        <v>1800</v>
      </c>
      <c r="M49" s="357"/>
    </row>
    <row r="50" spans="1:13">
      <c r="A50" s="153">
        <v>49</v>
      </c>
      <c r="B50" s="154"/>
      <c r="C50" s="300"/>
      <c r="D50" s="125" t="s">
        <v>147</v>
      </c>
      <c r="E50" s="125" t="s">
        <v>153</v>
      </c>
      <c r="F50" s="344" t="s">
        <v>165</v>
      </c>
      <c r="G50" s="312">
        <v>2</v>
      </c>
      <c r="H50">
        <v>2</v>
      </c>
      <c r="I50" s="156">
        <v>5600</v>
      </c>
      <c r="M50" s="79"/>
    </row>
    <row r="51" spans="1:13">
      <c r="A51" s="153">
        <v>50</v>
      </c>
      <c r="B51" s="154"/>
      <c r="C51" s="300" t="s">
        <v>93</v>
      </c>
      <c r="D51" s="125" t="s">
        <v>148</v>
      </c>
      <c r="E51" s="125" t="s">
        <v>153</v>
      </c>
      <c r="F51" s="344" t="s">
        <v>165</v>
      </c>
      <c r="G51" s="312">
        <v>2</v>
      </c>
      <c r="H51">
        <v>2</v>
      </c>
      <c r="I51" s="156">
        <v>2800</v>
      </c>
      <c r="M51" s="79"/>
    </row>
    <row r="52" spans="1:13" s="355" customFormat="1">
      <c r="A52" s="348">
        <v>51</v>
      </c>
      <c r="B52" s="349"/>
      <c r="C52" s="350" t="s">
        <v>118</v>
      </c>
      <c r="D52" s="351" t="s">
        <v>149</v>
      </c>
      <c r="E52" s="351" t="s">
        <v>153</v>
      </c>
      <c r="F52" s="353">
        <v>8200</v>
      </c>
      <c r="G52" s="354">
        <v>2</v>
      </c>
      <c r="H52" s="355" t="s">
        <v>4</v>
      </c>
      <c r="I52" s="356">
        <v>2800</v>
      </c>
      <c r="J52" s="355">
        <v>2</v>
      </c>
      <c r="M52" s="357"/>
    </row>
    <row r="53" spans="1:13" s="355" customFormat="1">
      <c r="A53" s="348">
        <v>52</v>
      </c>
      <c r="B53" s="349"/>
      <c r="C53" s="350" t="s">
        <v>93</v>
      </c>
      <c r="D53" s="351" t="s">
        <v>150</v>
      </c>
      <c r="E53" s="351" t="s">
        <v>153</v>
      </c>
      <c r="F53" s="353">
        <v>8200</v>
      </c>
      <c r="G53" s="354">
        <v>2</v>
      </c>
      <c r="H53" s="355" t="s">
        <v>4</v>
      </c>
      <c r="I53" s="356">
        <v>2800</v>
      </c>
      <c r="J53" s="355">
        <v>2</v>
      </c>
      <c r="M53" s="357"/>
    </row>
    <row r="54" spans="1:13">
      <c r="A54" s="153">
        <v>53</v>
      </c>
      <c r="B54" s="154"/>
      <c r="C54" s="300"/>
      <c r="D54" s="125" t="s">
        <v>151</v>
      </c>
      <c r="E54" s="125" t="s">
        <v>153</v>
      </c>
      <c r="F54" s="344" t="s">
        <v>167</v>
      </c>
      <c r="G54" s="312">
        <v>1</v>
      </c>
      <c r="H54">
        <v>1</v>
      </c>
      <c r="I54" s="156">
        <v>2800</v>
      </c>
      <c r="M54" s="79"/>
    </row>
    <row r="55" spans="1:13" s="355" customFormat="1">
      <c r="A55" s="348">
        <v>54</v>
      </c>
      <c r="B55" s="349"/>
      <c r="C55" s="350" t="s">
        <v>93</v>
      </c>
      <c r="D55" s="351" t="s">
        <v>152</v>
      </c>
      <c r="E55" s="351" t="s">
        <v>153</v>
      </c>
      <c r="F55" s="353">
        <v>8200</v>
      </c>
      <c r="G55" s="354">
        <v>2</v>
      </c>
      <c r="H55" s="355" t="s">
        <v>4</v>
      </c>
      <c r="I55" s="356"/>
      <c r="J55" s="355">
        <v>2</v>
      </c>
    </row>
    <row r="56" spans="1:13" s="355" customFormat="1">
      <c r="A56" s="348">
        <v>55</v>
      </c>
      <c r="B56" s="349"/>
      <c r="C56" s="350" t="s">
        <v>118</v>
      </c>
      <c r="D56" s="351" t="s">
        <v>156</v>
      </c>
      <c r="E56" s="351" t="s">
        <v>153</v>
      </c>
      <c r="F56" s="353">
        <v>8200</v>
      </c>
      <c r="G56" s="366">
        <v>2</v>
      </c>
      <c r="H56" s="355" t="s">
        <v>4</v>
      </c>
      <c r="I56" s="367"/>
      <c r="J56" s="355">
        <v>2</v>
      </c>
    </row>
    <row r="57" spans="1:13" s="355" customFormat="1">
      <c r="A57" s="348">
        <v>55</v>
      </c>
      <c r="B57" s="361"/>
      <c r="C57" s="362" t="s">
        <v>107</v>
      </c>
      <c r="D57" s="363" t="s">
        <v>158</v>
      </c>
      <c r="E57" s="364" t="s">
        <v>153</v>
      </c>
      <c r="F57" s="365">
        <v>8200</v>
      </c>
      <c r="G57" s="366">
        <v>2</v>
      </c>
      <c r="I57" s="367"/>
      <c r="J57" s="355">
        <f>SUM(J4:J56)</f>
        <v>59</v>
      </c>
    </row>
    <row r="58" spans="1:13">
      <c r="A58" s="153">
        <v>56</v>
      </c>
      <c r="B58" s="309"/>
      <c r="C58" s="310"/>
      <c r="D58" s="311"/>
      <c r="E58" s="133"/>
      <c r="F58" s="343"/>
      <c r="G58" s="118">
        <f>SUM(G4:G57)</f>
        <v>93</v>
      </c>
    </row>
    <row r="59" spans="1:13">
      <c r="A59" s="153">
        <v>57</v>
      </c>
      <c r="B59" s="309"/>
      <c r="C59" s="310"/>
      <c r="D59" s="311"/>
      <c r="E59" s="133"/>
      <c r="F59" s="343"/>
      <c r="G59" s="118"/>
      <c r="J59">
        <f>61*4100</f>
        <v>250100</v>
      </c>
    </row>
    <row r="60" spans="1:13">
      <c r="A60" s="153">
        <v>58</v>
      </c>
      <c r="B60" s="309"/>
      <c r="C60" s="310"/>
      <c r="D60" s="311"/>
      <c r="E60" s="133"/>
      <c r="F60" s="343"/>
      <c r="G60" s="118"/>
    </row>
    <row r="61" spans="1:13">
      <c r="A61" s="153">
        <v>59</v>
      </c>
      <c r="B61" s="309"/>
      <c r="C61" s="310"/>
      <c r="D61" s="311"/>
      <c r="E61" s="133"/>
      <c r="F61" s="343"/>
      <c r="G61" s="118"/>
    </row>
    <row r="62" spans="1:13">
      <c r="A62" s="153">
        <v>60</v>
      </c>
      <c r="B62" s="309"/>
      <c r="C62" s="310"/>
      <c r="D62" s="311"/>
      <c r="E62" s="133"/>
      <c r="F62" s="343"/>
      <c r="G62" s="118"/>
      <c r="I62" s="104">
        <f>98*4100-267000</f>
        <v>134800</v>
      </c>
    </row>
    <row r="63" spans="1:13">
      <c r="A63" s="153">
        <v>61</v>
      </c>
      <c r="B63" s="309"/>
      <c r="C63" s="310"/>
      <c r="D63" s="311"/>
      <c r="E63" s="133"/>
      <c r="F63" s="343"/>
      <c r="G63" s="118"/>
    </row>
    <row r="64" spans="1:13">
      <c r="A64" s="153">
        <v>62</v>
      </c>
      <c r="B64" s="309"/>
      <c r="C64" s="310"/>
      <c r="D64" s="311"/>
      <c r="E64" s="133"/>
      <c r="F64" s="343"/>
      <c r="G64" s="118"/>
    </row>
    <row r="65" spans="1:7">
      <c r="A65" s="153">
        <v>63</v>
      </c>
      <c r="B65" s="309"/>
      <c r="C65" s="310"/>
      <c r="D65" s="311"/>
      <c r="E65" s="133"/>
      <c r="F65" s="343"/>
      <c r="G65" s="118"/>
    </row>
    <row r="66" spans="1:7">
      <c r="A66" s="153">
        <v>64</v>
      </c>
      <c r="B66" s="309"/>
      <c r="C66" s="310"/>
      <c r="D66" s="311"/>
      <c r="E66" s="133"/>
      <c r="F66" s="343"/>
      <c r="G66" s="118"/>
    </row>
    <row r="67" spans="1:7">
      <c r="A67" s="153">
        <v>65</v>
      </c>
      <c r="B67" s="309"/>
      <c r="C67" s="310"/>
      <c r="D67" s="311"/>
      <c r="E67" s="133"/>
      <c r="F67" s="343"/>
      <c r="G67" s="118"/>
    </row>
    <row r="68" spans="1:7">
      <c r="A68" s="153">
        <v>66</v>
      </c>
      <c r="B68" s="309"/>
      <c r="C68" s="310"/>
      <c r="D68" s="311"/>
      <c r="E68" s="133"/>
      <c r="F68" s="343"/>
      <c r="G68" s="118"/>
    </row>
    <row r="69" spans="1:7">
      <c r="A69" s="153">
        <v>67</v>
      </c>
      <c r="B69" s="309"/>
      <c r="C69" s="310"/>
      <c r="D69" s="311"/>
      <c r="E69" s="133"/>
      <c r="F69" s="343"/>
      <c r="G69" s="118"/>
    </row>
    <row r="70" spans="1:7">
      <c r="A70" s="153">
        <v>68</v>
      </c>
      <c r="B70" s="309"/>
      <c r="C70" s="310"/>
      <c r="D70" s="311"/>
      <c r="E70" s="133"/>
      <c r="F70" s="343"/>
      <c r="G70" s="118"/>
    </row>
    <row r="71" spans="1:7">
      <c r="A71" s="153"/>
      <c r="B71" s="309"/>
      <c r="C71" s="310"/>
      <c r="D71" s="311"/>
      <c r="E71" s="133"/>
      <c r="F71" s="133"/>
      <c r="G71" s="118"/>
    </row>
    <row r="72" spans="1:7">
      <c r="A72" s="153"/>
      <c r="B72" s="309"/>
      <c r="C72" s="310"/>
      <c r="D72" s="311"/>
      <c r="E72" s="133"/>
      <c r="F72" s="133"/>
      <c r="G72" s="118"/>
    </row>
    <row r="73" spans="1:7">
      <c r="A73" s="153"/>
      <c r="B73" s="308" t="s">
        <v>4</v>
      </c>
      <c r="C73" s="299"/>
      <c r="D73" s="126"/>
      <c r="E73" s="123">
        <v>0</v>
      </c>
      <c r="F73" s="124">
        <f>SUM(F4:F70)</f>
        <v>390900</v>
      </c>
      <c r="G73" s="127"/>
    </row>
    <row r="74" spans="1:7">
      <c r="A74" s="153"/>
      <c r="B74" s="128"/>
      <c r="C74" s="79"/>
      <c r="D74" s="79"/>
      <c r="E74" s="79"/>
      <c r="F74" s="79"/>
      <c r="G74" s="118"/>
    </row>
    <row r="75" spans="1:7">
      <c r="A75" s="153" t="s">
        <v>4</v>
      </c>
      <c r="B75" s="128"/>
      <c r="C75" s="79"/>
      <c r="D75" s="133" t="s">
        <v>72</v>
      </c>
      <c r="E75" s="79"/>
      <c r="F75" s="129">
        <f>F73</f>
        <v>390900</v>
      </c>
      <c r="G75" s="118"/>
    </row>
    <row r="76" spans="1:7">
      <c r="B76" s="128"/>
      <c r="C76" s="79"/>
      <c r="D76" s="133" t="s">
        <v>76</v>
      </c>
      <c r="E76" s="79"/>
      <c r="F76" s="129">
        <v>0</v>
      </c>
      <c r="G76" s="118"/>
    </row>
    <row r="77" spans="1:7">
      <c r="B77" s="128"/>
      <c r="C77" s="79"/>
      <c r="D77" s="133" t="s">
        <v>73</v>
      </c>
      <c r="E77" s="79"/>
      <c r="F77" s="129">
        <f>F75-F76</f>
        <v>390900</v>
      </c>
      <c r="G77" s="118"/>
    </row>
    <row r="78" spans="1:7" ht="13.5" thickBot="1">
      <c r="B78" s="130"/>
      <c r="C78" s="131"/>
      <c r="D78" s="131"/>
      <c r="E78" s="131"/>
      <c r="F78" s="131"/>
      <c r="G78" s="132"/>
    </row>
    <row r="79" spans="1:7" ht="13.5" thickTop="1">
      <c r="B79" s="121"/>
      <c r="C79" s="121"/>
      <c r="D79" s="121"/>
      <c r="E79" s="121"/>
      <c r="F79" s="121"/>
      <c r="G79" s="122"/>
    </row>
    <row r="80" spans="1:7">
      <c r="B80" s="121"/>
      <c r="C80" s="121"/>
      <c r="D80" s="121"/>
      <c r="E80" s="121"/>
      <c r="F80" s="121"/>
      <c r="G80" s="122"/>
    </row>
    <row r="81" spans="2:7">
      <c r="B81" s="121"/>
      <c r="C81" s="121"/>
      <c r="D81" s="121"/>
      <c r="E81" s="121"/>
      <c r="F81" s="121"/>
      <c r="G81" s="122"/>
    </row>
  </sheetData>
  <mergeCells count="1">
    <mergeCell ref="B2:F2"/>
  </mergeCells>
  <phoneticPr fontId="0" type="noConversion"/>
  <hyperlinks>
    <hyperlink ref="B73" r:id="rId1" tooltip="blocked::mailto:post@fosterhjemsforening.no" display="mailto:post@fosterhjemsforening.no"/>
  </hyperlinks>
  <pageMargins left="0.7" right="0.7" top="0.75" bottom="0.75" header="0.3" footer="0.3"/>
  <pageSetup paperSize="9" scale="65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V51"/>
  <sheetViews>
    <sheetView showGridLines="0" topLeftCell="A4" zoomScale="96" zoomScaleNormal="96" zoomScalePageLayoutView="69" workbookViewId="0">
      <selection activeCell="G8" sqref="G8"/>
    </sheetView>
  </sheetViews>
  <sheetFormatPr defaultColWidth="11.42578125" defaultRowHeight="12.75"/>
  <cols>
    <col min="2" max="2" width="1.5703125" customWidth="1"/>
    <col min="3" max="3" width="21.5703125" customWidth="1"/>
    <col min="4" max="4" width="12.85546875" customWidth="1"/>
    <col min="5" max="5" width="15.7109375" customWidth="1"/>
    <col min="6" max="6" width="16.42578125" bestFit="1" customWidth="1"/>
    <col min="7" max="7" width="15.7109375" customWidth="1"/>
    <col min="8" max="8" width="1.28515625" customWidth="1"/>
    <col min="9" max="9" width="14.42578125" customWidth="1"/>
    <col min="10" max="10" width="12" customWidth="1"/>
    <col min="11" max="11" width="15.7109375" customWidth="1"/>
    <col min="12" max="12" width="16.42578125" bestFit="1" customWidth="1"/>
    <col min="13" max="13" width="15.7109375" customWidth="1"/>
    <col min="14" max="14" width="1.5703125" customWidth="1"/>
    <col min="16" max="16" width="14.7109375" bestFit="1" customWidth="1"/>
    <col min="18" max="18" width="15.5703125" bestFit="1" customWidth="1"/>
    <col min="19" max="19" width="13.42578125" bestFit="1" customWidth="1"/>
    <col min="20" max="20" width="15.5703125" bestFit="1" customWidth="1"/>
    <col min="22" max="22" width="15.5703125" bestFit="1" customWidth="1"/>
  </cols>
  <sheetData>
    <row r="1" spans="2:22" ht="87" customHeight="1"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</row>
    <row r="2" spans="2:22" s="12" customFormat="1" ht="23.25" customHeight="1">
      <c r="B2" s="115"/>
      <c r="C2" s="117" t="s">
        <v>30</v>
      </c>
      <c r="D2" s="114"/>
      <c r="E2" s="116">
        <v>2019</v>
      </c>
      <c r="F2" s="138" t="s">
        <v>26</v>
      </c>
      <c r="G2" s="138"/>
      <c r="H2" s="114"/>
      <c r="I2" s="447" t="s">
        <v>41</v>
      </c>
      <c r="J2" s="447"/>
      <c r="K2" s="447"/>
      <c r="L2" s="448"/>
      <c r="M2" s="37"/>
      <c r="N2" s="37"/>
    </row>
    <row r="3" spans="2:22" s="12" customFormat="1" ht="14.25" customHeight="1">
      <c r="B3" s="37"/>
      <c r="C3" s="51"/>
      <c r="D3" s="51"/>
      <c r="E3" s="51"/>
      <c r="F3" s="46"/>
      <c r="G3" s="46"/>
      <c r="H3" s="46"/>
      <c r="I3" s="46"/>
      <c r="J3" s="46"/>
      <c r="K3" s="46"/>
      <c r="L3" s="46"/>
      <c r="M3" s="37"/>
      <c r="N3" s="37"/>
    </row>
    <row r="4" spans="2:22" s="12" customFormat="1" ht="27.75" customHeight="1">
      <c r="B4" s="37"/>
      <c r="C4" s="38"/>
      <c r="D4" s="38"/>
      <c r="E4" s="449" t="s">
        <v>32</v>
      </c>
      <c r="F4" s="449"/>
      <c r="G4" s="449"/>
      <c r="H4" s="449"/>
      <c r="I4" s="449"/>
      <c r="J4" s="449"/>
      <c r="K4" s="46"/>
      <c r="L4" s="46"/>
      <c r="M4" s="37"/>
      <c r="N4" s="37"/>
    </row>
    <row r="5" spans="2:22" ht="12" customHeight="1">
      <c r="B5" s="40"/>
      <c r="C5" s="16"/>
      <c r="D5" s="16"/>
      <c r="E5" s="16"/>
      <c r="F5" s="16"/>
      <c r="G5" s="16"/>
      <c r="H5" s="17"/>
      <c r="I5" s="17"/>
      <c r="J5" s="17"/>
      <c r="K5" s="17"/>
      <c r="L5" s="18"/>
      <c r="M5" s="40"/>
      <c r="N5" s="40"/>
    </row>
    <row r="6" spans="2:22" s="13" customFormat="1" ht="17.25" customHeight="1">
      <c r="B6" s="41"/>
      <c r="C6" s="450"/>
      <c r="D6" s="451"/>
      <c r="E6" s="23" t="s">
        <v>19</v>
      </c>
      <c r="F6" s="53" t="s">
        <v>20</v>
      </c>
      <c r="G6" s="53" t="s">
        <v>19</v>
      </c>
      <c r="H6" s="20"/>
      <c r="I6" s="450"/>
      <c r="J6" s="451"/>
      <c r="K6" s="44" t="s">
        <v>19</v>
      </c>
      <c r="L6" s="52" t="s">
        <v>20</v>
      </c>
      <c r="M6" s="53" t="s">
        <v>19</v>
      </c>
      <c r="N6" s="41"/>
    </row>
    <row r="7" spans="2:22" s="14" customFormat="1" ht="15.75">
      <c r="B7" s="42"/>
      <c r="C7" s="452" t="s">
        <v>10</v>
      </c>
      <c r="D7" s="453"/>
      <c r="E7" s="24">
        <f>E2</f>
        <v>2019</v>
      </c>
      <c r="F7" s="54">
        <f>E2</f>
        <v>2019</v>
      </c>
      <c r="G7" s="57">
        <v>2018</v>
      </c>
      <c r="H7" s="21"/>
      <c r="I7" s="452" t="s">
        <v>11</v>
      </c>
      <c r="J7" s="453"/>
      <c r="K7" s="25">
        <f>E2</f>
        <v>2019</v>
      </c>
      <c r="L7" s="57">
        <f>E2</f>
        <v>2019</v>
      </c>
      <c r="M7" s="57">
        <v>2018</v>
      </c>
      <c r="N7" s="42"/>
      <c r="P7" s="472"/>
      <c r="Q7" s="472"/>
      <c r="R7" s="140"/>
      <c r="S7" s="140"/>
      <c r="T7" s="472"/>
      <c r="U7" s="472"/>
      <c r="V7" s="140"/>
    </row>
    <row r="8" spans="2:22" s="13" customFormat="1" ht="21.75" customHeight="1">
      <c r="B8" s="136"/>
      <c r="C8" s="442" t="s">
        <v>42</v>
      </c>
      <c r="D8" s="442"/>
      <c r="E8" s="286">
        <f>Hovedbok!J137</f>
        <v>92831</v>
      </c>
      <c r="F8" s="178">
        <v>75000</v>
      </c>
      <c r="G8" s="177">
        <v>69852</v>
      </c>
      <c r="H8" s="137">
        <v>1</v>
      </c>
      <c r="I8" s="442" t="s">
        <v>45</v>
      </c>
      <c r="J8" s="442"/>
      <c r="K8" s="286">
        <f>Hovedbok!P136</f>
        <v>287112</v>
      </c>
      <c r="L8" s="178">
        <v>250000</v>
      </c>
      <c r="M8" s="177">
        <v>245752</v>
      </c>
      <c r="N8" s="41"/>
      <c r="P8" s="461"/>
      <c r="Q8" s="461"/>
      <c r="R8" s="141"/>
      <c r="S8" s="141"/>
      <c r="T8" s="461"/>
      <c r="U8" s="461"/>
      <c r="V8" s="141"/>
    </row>
    <row r="9" spans="2:22" s="13" customFormat="1" ht="15" customHeight="1">
      <c r="B9" s="136"/>
      <c r="C9" s="442" t="s">
        <v>43</v>
      </c>
      <c r="D9" s="442"/>
      <c r="E9" s="286">
        <f>Hovedbok!K137</f>
        <v>15000</v>
      </c>
      <c r="F9" s="178">
        <v>15000</v>
      </c>
      <c r="G9" s="177">
        <v>40000</v>
      </c>
      <c r="H9" s="137">
        <v>2</v>
      </c>
      <c r="I9" s="442" t="s">
        <v>47</v>
      </c>
      <c r="J9" s="442"/>
      <c r="K9" s="286">
        <f>Hovedbok!R136</f>
        <v>313436</v>
      </c>
      <c r="L9" s="178">
        <v>150000</v>
      </c>
      <c r="M9" s="177">
        <v>158836</v>
      </c>
      <c r="N9" s="41"/>
      <c r="P9" s="461"/>
      <c r="Q9" s="461"/>
      <c r="R9" s="141"/>
      <c r="S9" s="141"/>
      <c r="T9" s="461"/>
      <c r="U9" s="461"/>
      <c r="V9" s="141"/>
    </row>
    <row r="10" spans="2:22" s="13" customFormat="1" ht="15" customHeight="1">
      <c r="B10" s="136"/>
      <c r="C10" s="442" t="s">
        <v>44</v>
      </c>
      <c r="D10" s="442"/>
      <c r="E10" s="286">
        <f>Hovedbok!L137</f>
        <v>0</v>
      </c>
      <c r="F10" s="178" t="s">
        <v>4</v>
      </c>
      <c r="G10" s="177" t="s">
        <v>4</v>
      </c>
      <c r="H10" s="137">
        <v>3</v>
      </c>
      <c r="I10" s="442" t="s">
        <v>51</v>
      </c>
      <c r="J10" s="442"/>
      <c r="K10" s="286">
        <f>Hovedbok!X136</f>
        <v>16000</v>
      </c>
      <c r="L10" s="178">
        <v>15000</v>
      </c>
      <c r="M10" s="177">
        <v>15500</v>
      </c>
      <c r="N10" s="41"/>
      <c r="P10" s="461"/>
      <c r="Q10" s="461"/>
      <c r="R10" s="141"/>
      <c r="S10" s="141"/>
      <c r="T10" s="461"/>
      <c r="U10" s="461"/>
      <c r="V10" s="141"/>
    </row>
    <row r="11" spans="2:22" s="13" customFormat="1" ht="15" customHeight="1">
      <c r="B11" s="136"/>
      <c r="C11" s="442" t="s">
        <v>46</v>
      </c>
      <c r="D11" s="442"/>
      <c r="E11" s="286">
        <f>Hovedbok!M137</f>
        <v>10712</v>
      </c>
      <c r="F11" s="178">
        <v>12000</v>
      </c>
      <c r="G11" s="177">
        <v>10383</v>
      </c>
      <c r="H11" s="137">
        <v>4</v>
      </c>
      <c r="I11" s="442" t="s">
        <v>52</v>
      </c>
      <c r="J11" s="442"/>
      <c r="K11" s="286">
        <f>Hovedbok!Y136</f>
        <v>4014</v>
      </c>
      <c r="L11" s="178">
        <v>2500</v>
      </c>
      <c r="M11" s="177">
        <v>1330</v>
      </c>
      <c r="N11" s="41"/>
      <c r="P11" s="461"/>
      <c r="Q11" s="461"/>
      <c r="R11" s="141"/>
      <c r="S11" s="141"/>
      <c r="T11" s="461"/>
      <c r="U11" s="461"/>
      <c r="V11" s="141"/>
    </row>
    <row r="12" spans="2:22" s="13" customFormat="1" ht="15" customHeight="1">
      <c r="B12" s="136"/>
      <c r="C12" s="442" t="s">
        <v>45</v>
      </c>
      <c r="D12" s="442"/>
      <c r="E12" s="286">
        <f>Hovedbok!Q137</f>
        <v>436200</v>
      </c>
      <c r="F12" s="178">
        <v>350000</v>
      </c>
      <c r="G12" s="177">
        <v>289980</v>
      </c>
      <c r="H12" s="137">
        <v>5</v>
      </c>
      <c r="I12" s="442" t="s">
        <v>53</v>
      </c>
      <c r="J12" s="442"/>
      <c r="K12" s="286">
        <f>Hovedbok!Z136</f>
        <v>16609</v>
      </c>
      <c r="L12" s="178">
        <v>15000</v>
      </c>
      <c r="M12" s="177">
        <v>11878</v>
      </c>
      <c r="N12" s="41"/>
      <c r="P12" s="461"/>
      <c r="Q12" s="461"/>
      <c r="R12" s="141"/>
      <c r="S12" s="141"/>
      <c r="T12" s="461"/>
      <c r="U12" s="461"/>
      <c r="V12" s="141"/>
    </row>
    <row r="13" spans="2:22" s="13" customFormat="1" ht="15" customHeight="1">
      <c r="B13" s="136"/>
      <c r="C13" s="442" t="s">
        <v>47</v>
      </c>
      <c r="D13" s="442"/>
      <c r="E13" s="286">
        <f>Hovedbok!S135</f>
        <v>89800</v>
      </c>
      <c r="F13" s="178">
        <v>20000</v>
      </c>
      <c r="G13" s="177">
        <v>19343</v>
      </c>
      <c r="H13" s="137">
        <v>6</v>
      </c>
      <c r="I13" s="442" t="s">
        <v>54</v>
      </c>
      <c r="J13" s="442"/>
      <c r="K13" s="286">
        <f>Hovedbok!AA136</f>
        <v>0</v>
      </c>
      <c r="L13" s="178" t="s">
        <v>4</v>
      </c>
      <c r="M13" s="177" t="s">
        <v>4</v>
      </c>
      <c r="N13" s="41"/>
      <c r="O13" s="288"/>
      <c r="P13" s="461"/>
      <c r="Q13" s="461"/>
      <c r="R13" s="141"/>
      <c r="S13" s="141"/>
      <c r="T13" s="461"/>
      <c r="U13" s="461"/>
      <c r="V13" s="141"/>
    </row>
    <row r="14" spans="2:22" s="13" customFormat="1" ht="15" customHeight="1">
      <c r="B14" s="136"/>
      <c r="C14" s="443" t="s">
        <v>48</v>
      </c>
      <c r="D14" s="443"/>
      <c r="E14" s="286">
        <f>Hovedbok!N137</f>
        <v>0</v>
      </c>
      <c r="F14" s="178"/>
      <c r="G14" s="177" t="s">
        <v>4</v>
      </c>
      <c r="H14" s="137">
        <v>7</v>
      </c>
      <c r="I14" s="442" t="s">
        <v>55</v>
      </c>
      <c r="J14" s="442"/>
      <c r="K14" s="286">
        <f>Hovedbok!V136</f>
        <v>32933</v>
      </c>
      <c r="L14" s="178">
        <v>20000</v>
      </c>
      <c r="M14" s="177">
        <v>36708</v>
      </c>
      <c r="N14" s="41"/>
      <c r="P14" s="470"/>
      <c r="Q14" s="470"/>
      <c r="R14" s="141"/>
      <c r="S14" s="141"/>
      <c r="T14" s="461"/>
      <c r="U14" s="461"/>
      <c r="V14" s="141"/>
    </row>
    <row r="15" spans="2:22" s="13" customFormat="1" ht="15" customHeight="1">
      <c r="B15" s="136"/>
      <c r="C15" s="443" t="s">
        <v>50</v>
      </c>
      <c r="D15" s="443"/>
      <c r="E15" s="286">
        <f>Hovedbok!N137</f>
        <v>0</v>
      </c>
      <c r="F15" s="178"/>
      <c r="G15" s="177" t="s">
        <v>4</v>
      </c>
      <c r="H15" s="137">
        <v>8</v>
      </c>
      <c r="I15" s="442" t="s">
        <v>56</v>
      </c>
      <c r="J15" s="442"/>
      <c r="K15" s="286">
        <f>Hovedbok!AB136</f>
        <v>23186</v>
      </c>
      <c r="L15" s="178" t="s">
        <v>4</v>
      </c>
      <c r="M15" s="177">
        <v>18280</v>
      </c>
      <c r="N15" s="41"/>
      <c r="P15" s="470"/>
      <c r="Q15" s="470"/>
      <c r="R15" s="141"/>
      <c r="S15" s="141"/>
      <c r="T15" s="461"/>
      <c r="U15" s="461"/>
      <c r="V15" s="141"/>
    </row>
    <row r="16" spans="2:22" s="13" customFormat="1" ht="15" customHeight="1">
      <c r="B16" s="41"/>
      <c r="C16" s="443" t="s">
        <v>49</v>
      </c>
      <c r="D16" s="443"/>
      <c r="E16" s="286">
        <f>Hovedbok!U137</f>
        <v>1988</v>
      </c>
      <c r="F16" s="178">
        <v>2000</v>
      </c>
      <c r="G16" s="177">
        <v>1803</v>
      </c>
      <c r="H16" s="137">
        <v>9</v>
      </c>
      <c r="I16" s="442" t="s">
        <v>57</v>
      </c>
      <c r="J16" s="442"/>
      <c r="K16" s="286">
        <f>Hovedbok!AC136</f>
        <v>10078</v>
      </c>
      <c r="L16" s="178">
        <v>10000</v>
      </c>
      <c r="M16" s="177">
        <v>3380</v>
      </c>
      <c r="N16" s="41"/>
      <c r="P16" s="470"/>
      <c r="Q16" s="470"/>
      <c r="R16" s="141"/>
      <c r="S16" s="141"/>
      <c r="T16" s="461"/>
      <c r="U16" s="461"/>
      <c r="V16" s="141"/>
    </row>
    <row r="17" spans="2:22" s="13" customFormat="1" ht="15" customHeight="1">
      <c r="B17" s="41"/>
      <c r="C17" s="446"/>
      <c r="D17" s="446"/>
      <c r="E17" s="180"/>
      <c r="F17" s="179"/>
      <c r="G17" s="179"/>
      <c r="H17" s="137">
        <v>10</v>
      </c>
      <c r="I17" s="442" t="s">
        <v>58</v>
      </c>
      <c r="J17" s="442"/>
      <c r="K17" s="286">
        <f>Hovedbok!AD136</f>
        <v>6062</v>
      </c>
      <c r="L17" s="178">
        <v>6000</v>
      </c>
      <c r="M17" s="177">
        <v>430</v>
      </c>
      <c r="N17" s="41"/>
      <c r="P17" s="470"/>
      <c r="Q17" s="470"/>
      <c r="R17" s="141"/>
      <c r="S17" s="141"/>
      <c r="T17" s="461"/>
      <c r="U17" s="461"/>
      <c r="V17" s="141"/>
    </row>
    <row r="18" spans="2:22" s="13" customFormat="1" ht="15" customHeight="1">
      <c r="B18" s="41"/>
      <c r="C18" s="441"/>
      <c r="D18" s="441"/>
      <c r="E18" s="180"/>
      <c r="F18" s="179"/>
      <c r="G18" s="179"/>
      <c r="H18" s="137">
        <v>11</v>
      </c>
      <c r="I18" s="442" t="s">
        <v>59</v>
      </c>
      <c r="J18" s="442"/>
      <c r="K18" s="286">
        <f>Hovedbok!AE136</f>
        <v>192</v>
      </c>
      <c r="L18" s="178">
        <v>500</v>
      </c>
      <c r="M18" s="177">
        <v>201</v>
      </c>
      <c r="N18" s="41"/>
      <c r="P18" s="469"/>
      <c r="Q18" s="469"/>
      <c r="R18" s="141"/>
      <c r="S18" s="141"/>
      <c r="T18" s="461"/>
      <c r="U18" s="461"/>
      <c r="V18" s="141"/>
    </row>
    <row r="19" spans="2:22" s="13" customFormat="1" ht="15" customHeight="1">
      <c r="B19" s="41"/>
      <c r="C19" s="446"/>
      <c r="D19" s="446"/>
      <c r="E19" s="180"/>
      <c r="F19" s="179"/>
      <c r="G19" s="179"/>
      <c r="H19" s="137">
        <v>12</v>
      </c>
      <c r="I19" s="443" t="s">
        <v>60</v>
      </c>
      <c r="J19" s="443"/>
      <c r="K19" s="286" t="str">
        <f>Hovedbok!T136</f>
        <v xml:space="preserve"> </v>
      </c>
      <c r="L19" s="182"/>
      <c r="M19" s="177"/>
      <c r="N19" s="41"/>
      <c r="P19" s="470"/>
      <c r="Q19" s="470"/>
      <c r="R19" s="141"/>
      <c r="S19" s="141"/>
      <c r="T19" s="470"/>
      <c r="U19" s="470"/>
      <c r="V19" s="141"/>
    </row>
    <row r="20" spans="2:22" s="13" customFormat="1" ht="15" customHeight="1">
      <c r="B20" s="41"/>
      <c r="C20" s="459"/>
      <c r="D20" s="460"/>
      <c r="E20" s="180"/>
      <c r="F20" s="179"/>
      <c r="G20" s="179"/>
      <c r="H20" s="137">
        <v>13</v>
      </c>
      <c r="I20" s="183" t="s">
        <v>61</v>
      </c>
      <c r="J20" s="183"/>
      <c r="K20" s="286">
        <f>Hovedbok!AF136</f>
        <v>7500</v>
      </c>
      <c r="L20" s="182">
        <v>5000</v>
      </c>
      <c r="M20" s="177">
        <v>6250</v>
      </c>
      <c r="N20" s="41"/>
      <c r="P20" s="473"/>
      <c r="Q20" s="473"/>
      <c r="R20" s="141"/>
      <c r="S20" s="141"/>
      <c r="T20" s="470"/>
      <c r="U20" s="470"/>
      <c r="V20" s="141"/>
    </row>
    <row r="21" spans="2:22" s="13" customFormat="1" ht="15" customHeight="1" thickBot="1">
      <c r="B21" s="41"/>
      <c r="C21" s="35" t="s">
        <v>12</v>
      </c>
      <c r="D21" s="36"/>
      <c r="E21" s="85">
        <f>SUM(E8:E19)</f>
        <v>646531</v>
      </c>
      <c r="F21" s="61">
        <f>SUM(F8:F19)</f>
        <v>474000</v>
      </c>
      <c r="G21" s="61">
        <f>SUM(G8:G20)</f>
        <v>431361</v>
      </c>
      <c r="H21" s="20"/>
      <c r="I21" s="462" t="s">
        <v>13</v>
      </c>
      <c r="J21" s="463"/>
      <c r="K21" s="196">
        <f>SUM(K8:K20)</f>
        <v>717122</v>
      </c>
      <c r="L21" s="100">
        <f>SUM(L8:L20)</f>
        <v>474000</v>
      </c>
      <c r="M21" s="100">
        <f>SUM(M8:M20)</f>
        <v>498545</v>
      </c>
      <c r="N21" s="41"/>
      <c r="P21" s="289"/>
      <c r="Q21" s="290"/>
      <c r="R21" s="142"/>
      <c r="S21" s="142"/>
      <c r="T21" s="474"/>
      <c r="U21" s="474"/>
      <c r="V21" s="142"/>
    </row>
    <row r="22" spans="2:22" ht="26.25" customHeight="1" thickTop="1">
      <c r="B22" s="40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40"/>
      <c r="N22" s="40"/>
      <c r="P22" s="143"/>
      <c r="Q22" s="143"/>
      <c r="R22" s="143"/>
      <c r="S22" s="143"/>
      <c r="T22" s="143"/>
      <c r="U22" s="143"/>
      <c r="V22" s="143"/>
    </row>
    <row r="23" spans="2:22" ht="26.25" customHeight="1">
      <c r="B23" s="40"/>
      <c r="C23" s="444" t="s">
        <v>21</v>
      </c>
      <c r="D23" s="445"/>
      <c r="E23" s="50">
        <f>E21-K21</f>
        <v>-70591</v>
      </c>
      <c r="F23" s="26"/>
      <c r="G23" s="26"/>
      <c r="H23" s="19"/>
      <c r="I23" s="456" t="s">
        <v>23</v>
      </c>
      <c r="J23" s="457"/>
      <c r="K23" s="458"/>
      <c r="L23" s="45">
        <f>F21-L21</f>
        <v>0</v>
      </c>
      <c r="M23" s="40"/>
      <c r="N23" s="40"/>
      <c r="P23" s="144"/>
      <c r="Q23" s="144"/>
      <c r="R23" s="144"/>
      <c r="S23" s="144"/>
      <c r="T23" s="475"/>
      <c r="U23" s="475"/>
      <c r="V23" s="144"/>
    </row>
    <row r="24" spans="2:22" ht="24" customHeight="1">
      <c r="B24" s="40"/>
      <c r="C24" s="26"/>
      <c r="D24" s="26"/>
      <c r="E24" s="26"/>
      <c r="F24" s="26"/>
      <c r="G24" s="26"/>
      <c r="H24" s="19"/>
      <c r="I24" s="22"/>
      <c r="J24" s="22"/>
      <c r="K24" s="22"/>
      <c r="L24" s="22"/>
      <c r="M24" s="40"/>
      <c r="N24" s="40"/>
    </row>
    <row r="25" spans="2:22" s="15" customFormat="1" ht="41.25" customHeight="1">
      <c r="B25" s="43"/>
      <c r="C25" s="454" t="s">
        <v>27</v>
      </c>
      <c r="D25" s="455"/>
      <c r="E25" s="455"/>
      <c r="F25" s="62">
        <f>E2</f>
        <v>2019</v>
      </c>
      <c r="G25" s="185" t="s">
        <v>26</v>
      </c>
      <c r="H25" s="98"/>
      <c r="I25" s="99" t="str">
        <f>IF(I2=0," ",I2)</f>
        <v>Norsk Fosterhjemsforening Sør-Trøndelag</v>
      </c>
      <c r="J25" s="97"/>
      <c r="K25" s="97"/>
      <c r="L25" s="97"/>
      <c r="M25" s="184"/>
      <c r="N25" s="43"/>
    </row>
    <row r="26" spans="2:22" ht="11.45" customHeight="1">
      <c r="B26" s="40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40"/>
      <c r="N26" s="40"/>
      <c r="Q26" s="470"/>
      <c r="R26" s="143"/>
      <c r="S26" s="143"/>
      <c r="T26" s="291"/>
    </row>
    <row r="27" spans="2:22" s="14" customFormat="1" ht="15.75" customHeight="1">
      <c r="B27" s="42"/>
      <c r="C27" s="440" t="s">
        <v>14</v>
      </c>
      <c r="D27" s="440"/>
      <c r="E27" s="440"/>
      <c r="F27" s="440"/>
      <c r="G27" s="175"/>
      <c r="H27" s="21"/>
      <c r="I27" s="440" t="s">
        <v>15</v>
      </c>
      <c r="J27" s="440"/>
      <c r="K27" s="440"/>
      <c r="L27" s="440"/>
      <c r="M27" s="42"/>
      <c r="N27" s="42"/>
      <c r="Q27" s="470"/>
      <c r="R27" s="287"/>
      <c r="S27" s="287"/>
      <c r="T27" s="291"/>
    </row>
    <row r="28" spans="2:22" ht="11.45" customHeight="1">
      <c r="B28" s="40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40"/>
      <c r="N28" s="40"/>
      <c r="Q28" s="470"/>
      <c r="R28" s="143"/>
      <c r="S28" s="143"/>
      <c r="T28" s="291"/>
    </row>
    <row r="29" spans="2:22" ht="11.45" customHeight="1">
      <c r="B29" s="40"/>
      <c r="C29" s="467" t="s">
        <v>28</v>
      </c>
      <c r="D29" s="63" t="s">
        <v>33</v>
      </c>
      <c r="E29" s="63" t="s">
        <v>34</v>
      </c>
      <c r="F29" s="135"/>
      <c r="G29" s="194"/>
      <c r="H29" s="19"/>
      <c r="I29" s="446" t="s">
        <v>37</v>
      </c>
      <c r="J29" s="446"/>
      <c r="K29" s="433">
        <f>IF(E2=0," ",E2-1)</f>
        <v>2018</v>
      </c>
      <c r="L29" s="434">
        <f>Hovedbok!D5+Hovedbok!F5+Hovedbok!H5</f>
        <v>297622</v>
      </c>
      <c r="M29" s="40"/>
      <c r="N29" s="40"/>
      <c r="Q29" s="470"/>
      <c r="R29" s="287"/>
      <c r="S29" s="287"/>
      <c r="T29" s="291"/>
    </row>
    <row r="30" spans="2:22" ht="18" customHeight="1">
      <c r="B30" s="40"/>
      <c r="C30" s="468"/>
      <c r="D30" s="69" t="s">
        <v>62</v>
      </c>
      <c r="E30" s="70" t="s">
        <v>66</v>
      </c>
      <c r="F30" s="200">
        <f>Hovedbok!E138</f>
        <v>109942</v>
      </c>
      <c r="G30" s="176"/>
      <c r="H30" s="19"/>
      <c r="I30" s="446"/>
      <c r="J30" s="446"/>
      <c r="K30" s="433"/>
      <c r="L30" s="434"/>
      <c r="M30" s="40"/>
      <c r="N30" s="40"/>
      <c r="Q30" s="470"/>
      <c r="R30" s="470"/>
      <c r="S30" s="470"/>
      <c r="T30" s="291"/>
    </row>
    <row r="31" spans="2:22" ht="10.5" customHeight="1">
      <c r="B31" s="40"/>
      <c r="C31" s="467" t="s">
        <v>29</v>
      </c>
      <c r="D31" s="64" t="s">
        <v>33</v>
      </c>
      <c r="E31" s="65" t="s">
        <v>34</v>
      </c>
      <c r="F31" s="201"/>
      <c r="G31" s="176"/>
      <c r="H31" s="19"/>
      <c r="I31" s="450" t="str">
        <f>C23</f>
        <v>Driftsresultat</v>
      </c>
      <c r="J31" s="451"/>
      <c r="K31" s="433">
        <f>IF(E2=0," ",E2)</f>
        <v>2019</v>
      </c>
      <c r="L31" s="434">
        <f>E23</f>
        <v>-70591</v>
      </c>
      <c r="M31" s="40"/>
      <c r="N31" s="40"/>
      <c r="Q31" s="292"/>
      <c r="R31" s="292"/>
      <c r="S31" s="292"/>
      <c r="T31" s="291"/>
    </row>
    <row r="32" spans="2:22" ht="16.5" customHeight="1">
      <c r="B32" s="40"/>
      <c r="C32" s="468"/>
      <c r="D32" s="69" t="s">
        <v>62</v>
      </c>
      <c r="E32" s="70" t="s">
        <v>67</v>
      </c>
      <c r="F32" s="200">
        <f>Hovedbok!G138</f>
        <v>117222</v>
      </c>
      <c r="G32" s="176"/>
      <c r="H32" s="19"/>
      <c r="I32" s="464"/>
      <c r="J32" s="466"/>
      <c r="K32" s="433"/>
      <c r="L32" s="434"/>
      <c r="M32" s="40"/>
      <c r="N32" s="40"/>
      <c r="Q32" s="471"/>
      <c r="R32" s="471"/>
      <c r="S32" s="293"/>
      <c r="T32" s="142"/>
    </row>
    <row r="33" spans="2:16" s="13" customFormat="1" ht="22.5" customHeight="1">
      <c r="B33" s="41"/>
      <c r="C33" s="464" t="s">
        <v>0</v>
      </c>
      <c r="D33" s="465"/>
      <c r="E33" s="466"/>
      <c r="F33" s="202">
        <f>Hovedbok!I138</f>
        <v>3748</v>
      </c>
      <c r="G33" s="176"/>
      <c r="H33" s="20"/>
      <c r="I33" s="446"/>
      <c r="J33" s="446"/>
      <c r="K33" s="206"/>
      <c r="L33" s="202"/>
      <c r="M33" s="41"/>
      <c r="N33" s="41"/>
    </row>
    <row r="34" spans="2:16" s="13" customFormat="1" ht="21.75" customHeight="1">
      <c r="B34" s="41"/>
      <c r="C34" s="58"/>
      <c r="D34" s="59"/>
      <c r="E34" s="60"/>
      <c r="F34" s="203"/>
      <c r="G34" s="176"/>
      <c r="H34" s="20"/>
      <c r="I34" s="436" t="s">
        <v>4</v>
      </c>
      <c r="J34" s="436"/>
      <c r="K34" s="436"/>
      <c r="L34" s="205" t="s">
        <v>4</v>
      </c>
      <c r="M34" s="41"/>
      <c r="N34" s="41"/>
    </row>
    <row r="35" spans="2:16" s="13" customFormat="1" ht="31.5" customHeight="1">
      <c r="B35" s="41"/>
      <c r="C35" s="435" t="s">
        <v>16</v>
      </c>
      <c r="D35" s="435"/>
      <c r="E35" s="134">
        <f>IF(E2=0," ",E2)</f>
        <v>2019</v>
      </c>
      <c r="F35" s="204">
        <f>SUM(F30:F33)</f>
        <v>230912</v>
      </c>
      <c r="G35" s="195"/>
      <c r="H35" s="20"/>
      <c r="I35" s="437" t="s">
        <v>40</v>
      </c>
      <c r="J35" s="437"/>
      <c r="K35" s="134">
        <f>IF(E2=0," ",E2)</f>
        <v>2019</v>
      </c>
      <c r="L35" s="204">
        <f>SUM(L29:L33)</f>
        <v>227031</v>
      </c>
      <c r="M35" s="41"/>
      <c r="N35" s="41"/>
    </row>
    <row r="36" spans="2:16" s="13" customFormat="1" ht="15">
      <c r="B36" s="41"/>
      <c r="C36" s="19" t="s">
        <v>4</v>
      </c>
      <c r="D36" s="19"/>
      <c r="E36" s="19" t="s">
        <v>4</v>
      </c>
      <c r="F36" s="19"/>
      <c r="G36" s="19"/>
      <c r="H36" s="20"/>
      <c r="I36" s="27"/>
      <c r="J36" s="27"/>
      <c r="K36" s="75"/>
      <c r="L36" s="75"/>
      <c r="M36" s="41"/>
      <c r="N36" s="41"/>
    </row>
    <row r="37" spans="2:16" s="13" customFormat="1" ht="15">
      <c r="B37" s="41"/>
      <c r="C37" s="27"/>
      <c r="D37" s="27"/>
      <c r="E37" s="20"/>
      <c r="F37" s="20"/>
      <c r="G37" s="20"/>
      <c r="H37" s="20"/>
      <c r="I37" s="27"/>
      <c r="J37" s="27"/>
      <c r="K37" s="75"/>
      <c r="L37" s="75"/>
      <c r="M37" s="41"/>
      <c r="N37" s="41"/>
    </row>
    <row r="38" spans="2:16" s="13" customFormat="1" ht="15">
      <c r="B38" s="41"/>
      <c r="C38" s="19"/>
      <c r="D38" s="19"/>
      <c r="E38" s="19"/>
      <c r="F38" s="19"/>
      <c r="G38" s="19"/>
      <c r="H38" s="19"/>
      <c r="I38" s="27"/>
      <c r="J38" s="27"/>
      <c r="K38" s="75"/>
      <c r="L38" s="75"/>
      <c r="M38" s="41"/>
      <c r="N38" s="41"/>
    </row>
    <row r="39" spans="2:16" s="13" customFormat="1" ht="14.25">
      <c r="B39" s="41"/>
      <c r="C39" s="66" t="s">
        <v>18</v>
      </c>
      <c r="D39" s="67"/>
      <c r="E39" s="68" t="s">
        <v>4</v>
      </c>
      <c r="F39" s="68"/>
      <c r="G39" s="68"/>
      <c r="H39" s="68"/>
      <c r="I39" s="66" t="s">
        <v>17</v>
      </c>
      <c r="J39" s="67"/>
      <c r="K39" s="186"/>
      <c r="L39" s="187"/>
      <c r="M39" s="66" t="s">
        <v>24</v>
      </c>
      <c r="N39" s="198"/>
    </row>
    <row r="40" spans="2:16" s="13" customFormat="1" ht="27" customHeight="1">
      <c r="B40" s="41"/>
      <c r="C40" s="431"/>
      <c r="D40" s="432"/>
      <c r="E40" s="432"/>
      <c r="F40" s="432"/>
      <c r="G40" s="432"/>
      <c r="H40" s="439"/>
      <c r="I40" s="188"/>
      <c r="J40" s="191"/>
      <c r="K40" s="192"/>
      <c r="L40" s="192"/>
      <c r="M40" s="197" t="s">
        <v>4</v>
      </c>
      <c r="N40" s="199"/>
    </row>
    <row r="41" spans="2:16" s="13" customFormat="1" ht="14.25">
      <c r="B41" s="41"/>
      <c r="C41" s="66" t="s">
        <v>25</v>
      </c>
      <c r="D41" s="67"/>
      <c r="E41" s="68"/>
      <c r="F41" s="68"/>
      <c r="G41" s="68"/>
      <c r="H41" s="68"/>
      <c r="I41" s="190" t="s">
        <v>17</v>
      </c>
      <c r="J41" s="189"/>
      <c r="K41" s="193"/>
      <c r="L41" s="193"/>
      <c r="M41" s="66" t="s">
        <v>24</v>
      </c>
      <c r="N41" s="198"/>
    </row>
    <row r="42" spans="2:16" s="13" customFormat="1" ht="27" customHeight="1">
      <c r="B42" s="41"/>
      <c r="C42" s="429" t="s">
        <v>4</v>
      </c>
      <c r="D42" s="430"/>
      <c r="E42" s="432"/>
      <c r="F42" s="432"/>
      <c r="G42" s="432"/>
      <c r="H42" s="432"/>
      <c r="I42" s="438"/>
      <c r="J42" s="438"/>
      <c r="K42" s="192"/>
      <c r="L42" s="192"/>
      <c r="M42" s="197" t="s">
        <v>4</v>
      </c>
      <c r="N42" s="199"/>
    </row>
    <row r="43" spans="2:16" s="13" customFormat="1" ht="21.75" customHeight="1">
      <c r="B43" s="41"/>
      <c r="C43" s="66" t="s">
        <v>77</v>
      </c>
      <c r="D43" s="67"/>
      <c r="E43" s="68" t="s">
        <v>4</v>
      </c>
      <c r="F43" s="68"/>
      <c r="G43" s="68"/>
      <c r="H43" s="68"/>
      <c r="I43" s="66" t="s">
        <v>17</v>
      </c>
      <c r="J43" s="67"/>
      <c r="K43" s="186"/>
      <c r="L43" s="187"/>
      <c r="M43" s="66" t="s">
        <v>24</v>
      </c>
      <c r="N43" s="198"/>
    </row>
    <row r="44" spans="2:16" ht="27" customHeight="1">
      <c r="B44" s="41"/>
      <c r="C44" s="431"/>
      <c r="D44" s="432"/>
      <c r="E44" s="432"/>
      <c r="F44" s="432"/>
      <c r="G44" s="432"/>
      <c r="H44" s="439"/>
      <c r="I44" s="188"/>
      <c r="J44" s="191"/>
      <c r="K44" s="192"/>
      <c r="L44" s="192"/>
      <c r="M44" s="197" t="s">
        <v>4</v>
      </c>
      <c r="N44" s="199"/>
      <c r="P44" s="13"/>
    </row>
    <row r="45" spans="2:16" ht="14.25">
      <c r="B45" s="41"/>
      <c r="C45" s="66" t="s">
        <v>78</v>
      </c>
      <c r="D45" s="67"/>
      <c r="E45" s="68"/>
      <c r="F45" s="68"/>
      <c r="G45" s="68"/>
      <c r="H45" s="68"/>
      <c r="I45" s="190" t="s">
        <v>17</v>
      </c>
      <c r="J45" s="189"/>
      <c r="K45" s="193"/>
      <c r="L45" s="193"/>
      <c r="M45" s="66" t="s">
        <v>24</v>
      </c>
      <c r="N45" s="198"/>
    </row>
    <row r="46" spans="2:16" ht="27" customHeight="1">
      <c r="B46" s="41"/>
      <c r="C46" s="429" t="s">
        <v>4</v>
      </c>
      <c r="D46" s="430"/>
      <c r="E46" s="432"/>
      <c r="F46" s="432"/>
      <c r="G46" s="432"/>
      <c r="H46" s="432"/>
      <c r="I46" s="438"/>
      <c r="J46" s="438"/>
      <c r="K46" s="192"/>
      <c r="L46" s="192"/>
      <c r="M46" s="197" t="s">
        <v>4</v>
      </c>
      <c r="N46" s="199"/>
    </row>
    <row r="47" spans="2:16" ht="14.25">
      <c r="B47" s="41"/>
      <c r="C47" s="66" t="s">
        <v>78</v>
      </c>
      <c r="D47" s="67"/>
      <c r="E47" s="68" t="s">
        <v>4</v>
      </c>
      <c r="F47" s="68"/>
      <c r="G47" s="68"/>
      <c r="H47" s="68"/>
      <c r="I47" s="66" t="s">
        <v>17</v>
      </c>
      <c r="J47" s="67"/>
      <c r="K47" s="186"/>
      <c r="L47" s="187"/>
      <c r="M47" s="66" t="s">
        <v>24</v>
      </c>
      <c r="N47" s="198"/>
    </row>
    <row r="48" spans="2:16" ht="27" customHeight="1">
      <c r="B48" s="41"/>
      <c r="C48" s="431"/>
      <c r="D48" s="432"/>
      <c r="E48" s="432"/>
      <c r="F48" s="432"/>
      <c r="G48" s="432"/>
      <c r="H48" s="439"/>
      <c r="I48" s="188"/>
      <c r="J48" s="191"/>
      <c r="K48" s="192"/>
      <c r="L48" s="192"/>
      <c r="M48" s="197" t="s">
        <v>4</v>
      </c>
      <c r="N48" s="199"/>
    </row>
    <row r="49" spans="2:14" ht="14.25">
      <c r="B49" s="41"/>
      <c r="C49" s="66" t="s">
        <v>78</v>
      </c>
      <c r="D49" s="67"/>
      <c r="E49" s="68"/>
      <c r="F49" s="68"/>
      <c r="G49" s="68"/>
      <c r="H49" s="68"/>
      <c r="I49" s="190" t="s">
        <v>17</v>
      </c>
      <c r="J49" s="189"/>
      <c r="K49" s="193"/>
      <c r="L49" s="193"/>
      <c r="M49" s="66" t="s">
        <v>24</v>
      </c>
      <c r="N49" s="198"/>
    </row>
    <row r="50" spans="2:14" ht="27" customHeight="1">
      <c r="B50" s="41"/>
      <c r="C50" s="429" t="s">
        <v>4</v>
      </c>
      <c r="D50" s="430"/>
      <c r="E50" s="432"/>
      <c r="F50" s="432"/>
      <c r="G50" s="432"/>
      <c r="H50" s="432"/>
      <c r="I50" s="438"/>
      <c r="J50" s="438"/>
      <c r="K50" s="192"/>
      <c r="L50" s="192"/>
      <c r="M50" s="197" t="s">
        <v>4</v>
      </c>
      <c r="N50" s="199"/>
    </row>
    <row r="51" spans="2:14"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</row>
  </sheetData>
  <sheetProtection formatColumns="0" formatRows="0" selectLockedCells="1"/>
  <mergeCells count="99">
    <mergeCell ref="Q26:Q27"/>
    <mergeCell ref="Q28:Q29"/>
    <mergeCell ref="Q30:S30"/>
    <mergeCell ref="T19:U19"/>
    <mergeCell ref="P20:Q20"/>
    <mergeCell ref="T20:U20"/>
    <mergeCell ref="T21:U21"/>
    <mergeCell ref="T23:U23"/>
    <mergeCell ref="P7:Q7"/>
    <mergeCell ref="T7:U7"/>
    <mergeCell ref="P8:Q8"/>
    <mergeCell ref="T8:U8"/>
    <mergeCell ref="P9:Q9"/>
    <mergeCell ref="T9:U9"/>
    <mergeCell ref="P10:Q10"/>
    <mergeCell ref="T10:U10"/>
    <mergeCell ref="C14:D14"/>
    <mergeCell ref="C16:D16"/>
    <mergeCell ref="C10:D10"/>
    <mergeCell ref="P12:Q12"/>
    <mergeCell ref="T12:U12"/>
    <mergeCell ref="P11:Q11"/>
    <mergeCell ref="T11:U11"/>
    <mergeCell ref="T14:U14"/>
    <mergeCell ref="P16:Q16"/>
    <mergeCell ref="T16:U16"/>
    <mergeCell ref="P13:Q13"/>
    <mergeCell ref="T13:U13"/>
    <mergeCell ref="P14:Q14"/>
    <mergeCell ref="P15:Q15"/>
    <mergeCell ref="T15:U15"/>
    <mergeCell ref="I21:J21"/>
    <mergeCell ref="C33:E33"/>
    <mergeCell ref="I31:J32"/>
    <mergeCell ref="C31:C32"/>
    <mergeCell ref="C29:C30"/>
    <mergeCell ref="I33:J33"/>
    <mergeCell ref="I29:J30"/>
    <mergeCell ref="I16:J16"/>
    <mergeCell ref="C27:F27"/>
    <mergeCell ref="P18:Q18"/>
    <mergeCell ref="T18:U18"/>
    <mergeCell ref="P17:Q17"/>
    <mergeCell ref="T17:U17"/>
    <mergeCell ref="Q32:R32"/>
    <mergeCell ref="P19:Q19"/>
    <mergeCell ref="I2:L2"/>
    <mergeCell ref="E4:J4"/>
    <mergeCell ref="I6:J6"/>
    <mergeCell ref="I7:J7"/>
    <mergeCell ref="C25:E25"/>
    <mergeCell ref="C9:D9"/>
    <mergeCell ref="C8:D8"/>
    <mergeCell ref="I23:K23"/>
    <mergeCell ref="I8:J8"/>
    <mergeCell ref="I9:J9"/>
    <mergeCell ref="I10:J10"/>
    <mergeCell ref="C6:D6"/>
    <mergeCell ref="C7:D7"/>
    <mergeCell ref="I14:J14"/>
    <mergeCell ref="I13:J13"/>
    <mergeCell ref="C20:D20"/>
    <mergeCell ref="I27:L27"/>
    <mergeCell ref="C18:D18"/>
    <mergeCell ref="C11:D11"/>
    <mergeCell ref="C12:D12"/>
    <mergeCell ref="I15:J15"/>
    <mergeCell ref="I11:J11"/>
    <mergeCell ref="C13:D13"/>
    <mergeCell ref="C15:D15"/>
    <mergeCell ref="C23:D23"/>
    <mergeCell ref="C19:D19"/>
    <mergeCell ref="I19:J19"/>
    <mergeCell ref="I18:J18"/>
    <mergeCell ref="C17:D17"/>
    <mergeCell ref="I17:J17"/>
    <mergeCell ref="I12:J12"/>
    <mergeCell ref="C50:D50"/>
    <mergeCell ref="E50:H50"/>
    <mergeCell ref="C35:D35"/>
    <mergeCell ref="I34:K34"/>
    <mergeCell ref="I35:J35"/>
    <mergeCell ref="I50:J50"/>
    <mergeCell ref="I42:J42"/>
    <mergeCell ref="C40:D40"/>
    <mergeCell ref="E48:H48"/>
    <mergeCell ref="C42:D42"/>
    <mergeCell ref="E40:H40"/>
    <mergeCell ref="E42:H42"/>
    <mergeCell ref="E46:H46"/>
    <mergeCell ref="I46:J46"/>
    <mergeCell ref="C44:D44"/>
    <mergeCell ref="E44:H44"/>
    <mergeCell ref="C46:D46"/>
    <mergeCell ref="C48:D48"/>
    <mergeCell ref="K29:K30"/>
    <mergeCell ref="L29:L30"/>
    <mergeCell ref="K31:K32"/>
    <mergeCell ref="L31:L32"/>
  </mergeCells>
  <phoneticPr fontId="11" type="noConversion"/>
  <pageMargins left="0.39370078740157483" right="0.39370078740157483" top="0.59055118110236227" bottom="0.59055118110236227" header="0.51181102362204722" footer="0.51181102362204722"/>
  <pageSetup paperSize="9" scale="60" orientation="portrait" horizontalDpi="360" verticalDpi="360" r:id="rId1"/>
  <headerFooter alignWithMargins="0"/>
  <rowBreaks count="1" manualBreakCount="1">
    <brk id="23" max="16383" man="1"/>
  </rowBreaks>
  <ignoredErrors>
    <ignoredError sqref="G21" formulaRange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B1:J26"/>
  <sheetViews>
    <sheetView tabSelected="1" topLeftCell="A7" workbookViewId="0">
      <selection activeCell="H18" sqref="H18"/>
    </sheetView>
  </sheetViews>
  <sheetFormatPr defaultColWidth="11.42578125" defaultRowHeight="12.75"/>
  <cols>
    <col min="2" max="2" width="15.140625" bestFit="1" customWidth="1"/>
    <col min="3" max="3" width="20" customWidth="1"/>
    <col min="4" max="4" width="19.140625" customWidth="1"/>
    <col min="5" max="5" width="1.5703125" customWidth="1"/>
    <col min="6" max="6" width="9" bestFit="1" customWidth="1"/>
    <col min="7" max="7" width="16.42578125" customWidth="1"/>
    <col min="8" max="8" width="18.7109375" customWidth="1"/>
  </cols>
  <sheetData>
    <row r="1" spans="2:10">
      <c r="C1" s="476"/>
      <c r="D1" s="476"/>
      <c r="E1" s="476"/>
      <c r="F1" s="476"/>
      <c r="G1" s="476"/>
    </row>
    <row r="2" spans="2:10" ht="76.5" customHeight="1">
      <c r="C2" s="476"/>
      <c r="D2" s="476"/>
      <c r="E2" s="476"/>
      <c r="F2" s="476"/>
      <c r="G2" s="476"/>
    </row>
    <row r="4" spans="2:10" ht="15.75">
      <c r="B4" s="207"/>
      <c r="C4" s="478" t="s">
        <v>41</v>
      </c>
      <c r="D4" s="478"/>
      <c r="E4" s="478"/>
      <c r="F4" s="478"/>
      <c r="G4" s="478"/>
      <c r="H4" s="207"/>
      <c r="I4" s="207"/>
      <c r="J4" s="207"/>
    </row>
    <row r="5" spans="2:10" ht="18.75" customHeight="1">
      <c r="B5" s="208"/>
      <c r="C5" s="479" t="s">
        <v>168</v>
      </c>
      <c r="D5" s="479"/>
      <c r="E5" s="479"/>
      <c r="F5" s="479"/>
      <c r="G5" s="479"/>
      <c r="H5" s="208"/>
      <c r="I5" s="208"/>
      <c r="J5" s="208"/>
    </row>
    <row r="7" spans="2:10" ht="15">
      <c r="B7" s="470"/>
      <c r="C7" s="470"/>
      <c r="D7" s="139"/>
      <c r="E7" s="139"/>
      <c r="F7" s="470"/>
      <c r="G7" s="470"/>
      <c r="H7" s="139"/>
    </row>
    <row r="8" spans="2:10" ht="24.75" customHeight="1">
      <c r="B8" s="477" t="s">
        <v>10</v>
      </c>
      <c r="C8" s="477"/>
      <c r="D8" s="147">
        <v>2020</v>
      </c>
      <c r="E8" s="140"/>
      <c r="F8" s="477" t="s">
        <v>11</v>
      </c>
      <c r="G8" s="477"/>
      <c r="H8" s="147">
        <v>2020</v>
      </c>
    </row>
    <row r="9" spans="2:10" ht="14.25" customHeight="1">
      <c r="B9" s="442" t="s">
        <v>42</v>
      </c>
      <c r="C9" s="442"/>
      <c r="D9" s="178">
        <v>90000</v>
      </c>
      <c r="E9" s="141"/>
      <c r="F9" s="442" t="s">
        <v>45</v>
      </c>
      <c r="G9" s="442"/>
      <c r="H9" s="178">
        <v>170000</v>
      </c>
    </row>
    <row r="10" spans="2:10" ht="18.75" customHeight="1">
      <c r="B10" s="442" t="s">
        <v>43</v>
      </c>
      <c r="C10" s="442"/>
      <c r="D10" s="178">
        <v>8000</v>
      </c>
      <c r="E10" s="141"/>
      <c r="F10" s="442" t="s">
        <v>47</v>
      </c>
      <c r="G10" s="442"/>
      <c r="H10" s="178">
        <v>150000</v>
      </c>
    </row>
    <row r="11" spans="2:10" ht="18.75" customHeight="1">
      <c r="B11" s="442" t="s">
        <v>44</v>
      </c>
      <c r="C11" s="442"/>
      <c r="D11" s="178">
        <v>10000</v>
      </c>
      <c r="E11" s="141"/>
      <c r="F11" s="442" t="s">
        <v>51</v>
      </c>
      <c r="G11" s="442"/>
      <c r="H11" s="178">
        <v>31000</v>
      </c>
    </row>
    <row r="12" spans="2:10" ht="14.25">
      <c r="B12" s="442" t="s">
        <v>46</v>
      </c>
      <c r="C12" s="442"/>
      <c r="D12" s="178">
        <v>12000</v>
      </c>
      <c r="E12" s="141"/>
      <c r="F12" s="442" t="s">
        <v>52</v>
      </c>
      <c r="G12" s="442"/>
      <c r="H12" s="178">
        <v>10000</v>
      </c>
    </row>
    <row r="13" spans="2:10" ht="14.25">
      <c r="B13" s="442" t="s">
        <v>45</v>
      </c>
      <c r="C13" s="442"/>
      <c r="D13" s="178">
        <v>370000</v>
      </c>
      <c r="E13" s="141"/>
      <c r="F13" s="442" t="s">
        <v>53</v>
      </c>
      <c r="G13" s="442"/>
      <c r="H13" s="178">
        <v>20000</v>
      </c>
    </row>
    <row r="14" spans="2:10" ht="18.75" customHeight="1">
      <c r="B14" s="442" t="s">
        <v>47</v>
      </c>
      <c r="C14" s="442"/>
      <c r="D14" s="178">
        <v>25000</v>
      </c>
      <c r="E14" s="141"/>
      <c r="F14" s="442" t="s">
        <v>54</v>
      </c>
      <c r="G14" s="442"/>
      <c r="H14" s="178">
        <v>0</v>
      </c>
    </row>
    <row r="15" spans="2:10" ht="18.75" customHeight="1">
      <c r="B15" s="443" t="s">
        <v>48</v>
      </c>
      <c r="C15" s="443"/>
      <c r="D15" s="178"/>
      <c r="E15" s="141"/>
      <c r="F15" s="442" t="s">
        <v>55</v>
      </c>
      <c r="G15" s="442"/>
      <c r="H15" s="178">
        <v>30000</v>
      </c>
    </row>
    <row r="16" spans="2:10" ht="14.25">
      <c r="B16" s="443" t="s">
        <v>49</v>
      </c>
      <c r="C16" s="443"/>
      <c r="D16" s="178">
        <v>2000</v>
      </c>
      <c r="E16" s="141"/>
      <c r="F16" s="442" t="s">
        <v>56</v>
      </c>
      <c r="G16" s="442"/>
      <c r="H16" s="178">
        <v>10000</v>
      </c>
    </row>
    <row r="17" spans="2:8" ht="14.25">
      <c r="B17" s="443" t="s">
        <v>50</v>
      </c>
      <c r="C17" s="443"/>
      <c r="D17" s="178"/>
      <c r="E17" s="141"/>
      <c r="F17" s="442" t="s">
        <v>57</v>
      </c>
      <c r="G17" s="442"/>
      <c r="H17" s="178">
        <v>10000</v>
      </c>
    </row>
    <row r="18" spans="2:8" ht="18.75" customHeight="1">
      <c r="B18" s="446"/>
      <c r="C18" s="446"/>
      <c r="D18" s="178"/>
      <c r="E18" s="141"/>
      <c r="F18" s="442" t="s">
        <v>58</v>
      </c>
      <c r="G18" s="442"/>
      <c r="H18" s="178">
        <v>10000</v>
      </c>
    </row>
    <row r="19" spans="2:8" ht="18.75" customHeight="1">
      <c r="B19" s="441"/>
      <c r="C19" s="441"/>
      <c r="D19" s="178"/>
      <c r="E19" s="141"/>
      <c r="F19" s="442" t="s">
        <v>59</v>
      </c>
      <c r="G19" s="442"/>
      <c r="H19" s="178">
        <v>500</v>
      </c>
    </row>
    <row r="20" spans="2:8" ht="18.75" customHeight="1">
      <c r="B20" s="446"/>
      <c r="C20" s="446"/>
      <c r="D20" s="178"/>
      <c r="E20" s="141"/>
      <c r="F20" s="443" t="s">
        <v>60</v>
      </c>
      <c r="G20" s="443"/>
      <c r="H20" s="182"/>
    </row>
    <row r="21" spans="2:8" ht="18.75" customHeight="1">
      <c r="B21" s="459"/>
      <c r="C21" s="460"/>
      <c r="D21" s="178"/>
      <c r="E21" s="141"/>
      <c r="F21" s="480" t="s">
        <v>61</v>
      </c>
      <c r="G21" s="481"/>
      <c r="H21" s="182">
        <v>3750</v>
      </c>
    </row>
    <row r="22" spans="2:8" ht="37.5" customHeight="1" thickBot="1">
      <c r="B22" s="35" t="s">
        <v>12</v>
      </c>
      <c r="C22" s="36"/>
      <c r="D22" s="61">
        <f>SUM(D9:D21)</f>
        <v>517000</v>
      </c>
      <c r="E22" s="142"/>
      <c r="F22" s="437" t="s">
        <v>13</v>
      </c>
      <c r="G22" s="437"/>
      <c r="H22" s="181">
        <f>SUM(H9:H21)</f>
        <v>445250</v>
      </c>
    </row>
    <row r="23" spans="2:8" ht="18.75" customHeight="1" thickTop="1">
      <c r="B23" s="19"/>
      <c r="C23" s="19"/>
      <c r="D23" s="19"/>
      <c r="E23" s="143"/>
      <c r="F23" s="145"/>
      <c r="G23" s="146"/>
      <c r="H23" s="19" t="s">
        <v>4</v>
      </c>
    </row>
    <row r="24" spans="2:8" ht="18.75" customHeight="1">
      <c r="B24" s="26"/>
      <c r="C24" s="26"/>
      <c r="D24" s="26"/>
      <c r="E24" s="144"/>
      <c r="F24" s="456" t="s">
        <v>79</v>
      </c>
      <c r="G24" s="457"/>
      <c r="H24" s="45">
        <f>D22-H22</f>
        <v>71750</v>
      </c>
    </row>
    <row r="25" spans="2:8" ht="18.75" customHeight="1"/>
    <row r="26" spans="2:8" ht="37.5" customHeight="1"/>
  </sheetData>
  <mergeCells count="35">
    <mergeCell ref="B10:C10"/>
    <mergeCell ref="C4:G4"/>
    <mergeCell ref="C5:G5"/>
    <mergeCell ref="B21:C21"/>
    <mergeCell ref="F21:G21"/>
    <mergeCell ref="F11:G11"/>
    <mergeCell ref="B12:C12"/>
    <mergeCell ref="F12:G12"/>
    <mergeCell ref="B13:C13"/>
    <mergeCell ref="F13:G13"/>
    <mergeCell ref="B9:C9"/>
    <mergeCell ref="C1:G2"/>
    <mergeCell ref="B20:C20"/>
    <mergeCell ref="F20:G20"/>
    <mergeCell ref="B14:C14"/>
    <mergeCell ref="F14:G14"/>
    <mergeCell ref="B15:C15"/>
    <mergeCell ref="F15:G15"/>
    <mergeCell ref="B16:C16"/>
    <mergeCell ref="F16:G16"/>
    <mergeCell ref="F9:G9"/>
    <mergeCell ref="B11:C11"/>
    <mergeCell ref="F10:G10"/>
    <mergeCell ref="B7:C7"/>
    <mergeCell ref="F7:G7"/>
    <mergeCell ref="B8:C8"/>
    <mergeCell ref="F8:G8"/>
    <mergeCell ref="F22:G22"/>
    <mergeCell ref="F24:G24"/>
    <mergeCell ref="B17:C17"/>
    <mergeCell ref="F17:G17"/>
    <mergeCell ref="B18:C18"/>
    <mergeCell ref="F18:G18"/>
    <mergeCell ref="B19:C19"/>
    <mergeCell ref="F19:G19"/>
  </mergeCells>
  <phoneticPr fontId="0" type="noConversion"/>
  <pageMargins left="0.7" right="0.7" top="0.75" bottom="0.75" header="0.3" footer="0.3"/>
  <pageSetup paperSize="9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6F83EA433FA446894EF72E4B4D6432" ma:contentTypeVersion="12" ma:contentTypeDescription="Opprett et nytt dokument." ma:contentTypeScope="" ma:versionID="cbf2535bae56f6ce90c40052cbac9638">
  <xsd:schema xmlns:xsd="http://www.w3.org/2001/XMLSchema" xmlns:xs="http://www.w3.org/2001/XMLSchema" xmlns:p="http://schemas.microsoft.com/office/2006/metadata/properties" xmlns:ns2="03b1ce42-9d93-4dee-87db-cddd7a532754" xmlns:ns3="a236ad03-2ad6-437f-80b4-8d6594590e6a" targetNamespace="http://schemas.microsoft.com/office/2006/metadata/properties" ma:root="true" ma:fieldsID="581bd95d28a99a5b7dfca66d10c731b2" ns2:_="" ns3:_="">
    <xsd:import namespace="03b1ce42-9d93-4dee-87db-cddd7a532754"/>
    <xsd:import namespace="a236ad03-2ad6-437f-80b4-8d6594590e6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b1ce42-9d93-4dee-87db-cddd7a53275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Sist delt etter bruker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Sist delt etter klokkeslett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6ad03-2ad6-437f-80b4-8d6594590e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BB4F7F-581A-44FA-8C23-7713A426CE82}"/>
</file>

<file path=customXml/itemProps2.xml><?xml version="1.0" encoding="utf-8"?>
<ds:datastoreItem xmlns:ds="http://schemas.openxmlformats.org/officeDocument/2006/customXml" ds:itemID="{77D743F6-23F6-41AB-9513-BE5348386F46}"/>
</file>

<file path=customXml/itemProps3.xml><?xml version="1.0" encoding="utf-8"?>
<ds:datastoreItem xmlns:ds="http://schemas.openxmlformats.org/officeDocument/2006/customXml" ds:itemID="{925BE884-8DD3-4A7F-9499-537B426801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START</vt:lpstr>
      <vt:lpstr>Hovedbok</vt:lpstr>
      <vt:lpstr>Årsmøteinnbet</vt:lpstr>
      <vt:lpstr>Regnskap</vt:lpstr>
      <vt:lpstr>Budsjett 2020</vt:lpstr>
      <vt:lpstr>Regnskap!Print_Area</vt:lpstr>
    </vt:vector>
  </TitlesOfParts>
  <Company>Telenor 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 Hausken</dc:creator>
  <cp:lastModifiedBy>Lisbeth Tingvoll</cp:lastModifiedBy>
  <cp:lastPrinted>2020-01-07T19:45:45Z</cp:lastPrinted>
  <dcterms:created xsi:type="dcterms:W3CDTF">2008-12-12T11:24:21Z</dcterms:created>
  <dcterms:modified xsi:type="dcterms:W3CDTF">2020-01-23T23:45:02Z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0x010100FE6F83EA433FA446894EF72E4B4D6432</vt:lpwstr>
  </property>
</Properties>
</file>