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cd7af9ddeb47823/Dokumenter/Fosterhjemsforeningen/"/>
    </mc:Choice>
  </mc:AlternateContent>
  <xr:revisionPtr revIDLastSave="0" documentId="8_{5AFF30A8-B414-4360-A278-92CA27D98C77}" xr6:coauthVersionLast="47" xr6:coauthVersionMax="47" xr10:uidLastSave="{00000000-0000-0000-0000-000000000000}"/>
  <bookViews>
    <workbookView xWindow="-110" yWindow="-110" windowWidth="25820" windowHeight="15500" xr2:uid="{CCC376C5-9D3B-4BF8-A512-F6005808304F}"/>
  </bookViews>
  <sheets>
    <sheet name="Res og bal oppstilling" sheetId="4" r:id="rId1"/>
    <sheet name="Pivot oversikt" sheetId="6" r:id="rId2"/>
    <sheet name="Arbeidsark " sheetId="5" r:id="rId3"/>
    <sheet name="Regnskapet" sheetId="1" r:id="rId4"/>
    <sheet name="Kalendersalg" sheetId="2" r:id="rId5"/>
    <sheet name="Bankutskrift mnd 1-12" sheetId="3" r:id="rId6"/>
  </sheets>
  <definedNames>
    <definedName name="_xlnm._FilterDatabase" localSheetId="5" hidden="1">'Bankutskrift mnd 1-12'!$A$1:$M$1</definedName>
    <definedName name="_xlnm._FilterDatabase" localSheetId="4" hidden="1">Kalendersalg!$A$1:$M$51</definedName>
  </definedNames>
  <calcPr calcId="191028"/>
  <pivotCaches>
    <pivotCache cacheId="625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1" i="4" l="1"/>
  <c r="P23" i="4"/>
  <c r="P43" i="4" l="1"/>
  <c r="P49" i="4" s="1"/>
  <c r="J41" i="4"/>
  <c r="J23" i="4"/>
  <c r="J43" i="4" s="1"/>
  <c r="J49" i="4" s="1"/>
  <c r="H84" i="4"/>
  <c r="H86" i="4" s="1"/>
  <c r="H77" i="4"/>
  <c r="F74" i="4"/>
  <c r="L75" i="4" s="1"/>
  <c r="F80" i="4"/>
  <c r="F38" i="4"/>
  <c r="F37" i="4"/>
  <c r="C42" i="1"/>
  <c r="C32" i="5"/>
  <c r="F46" i="4"/>
  <c r="F40" i="4"/>
  <c r="F36" i="4"/>
  <c r="F35" i="4"/>
  <c r="F34" i="4"/>
  <c r="F33" i="4"/>
  <c r="F32" i="4"/>
  <c r="F31" i="4"/>
  <c r="F26" i="4"/>
  <c r="F22" i="4"/>
  <c r="F45" i="4"/>
  <c r="F20" i="4"/>
  <c r="F19" i="4"/>
  <c r="F18" i="4"/>
  <c r="F16" i="4"/>
  <c r="C41" i="1"/>
  <c r="C40" i="1"/>
  <c r="D41" i="1"/>
  <c r="D42" i="1" s="1"/>
  <c r="D40" i="1"/>
  <c r="Q2" i="5"/>
  <c r="Q3" i="5" s="1"/>
  <c r="Q4" i="5" s="1"/>
  <c r="Q5" i="5" s="1"/>
  <c r="Q6" i="5" s="1"/>
  <c r="Q7" i="5" s="1"/>
  <c r="Q8" i="5" s="1"/>
  <c r="Q9" i="5" s="1"/>
  <c r="Q10" i="5" s="1"/>
  <c r="Q11" i="5" s="1"/>
  <c r="Q12" i="5" s="1"/>
  <c r="Q13" i="5" s="1"/>
  <c r="Q14" i="5" s="1"/>
  <c r="Q15" i="5" s="1"/>
  <c r="Q16" i="5" s="1"/>
  <c r="Q17" i="5" s="1"/>
  <c r="Q18" i="5" s="1"/>
  <c r="Q19" i="5" s="1"/>
  <c r="Q20" i="5" s="1"/>
  <c r="Q21" i="5" s="1"/>
  <c r="Q22" i="5" s="1"/>
  <c r="Q23" i="5" s="1"/>
  <c r="Q24" i="5" s="1"/>
  <c r="Q25" i="5" s="1"/>
  <c r="Q26" i="5" s="1"/>
  <c r="Q32" i="5" s="1"/>
  <c r="C35" i="1"/>
  <c r="F75" i="4"/>
  <c r="G33" i="1"/>
  <c r="G34" i="1" s="1"/>
  <c r="R2" i="1"/>
  <c r="R3" i="1" s="1"/>
  <c r="R4" i="1" s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G4" i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C43" i="1"/>
  <c r="D43" i="1"/>
  <c r="F82" i="4" l="1"/>
  <c r="F47" i="4"/>
  <c r="F41" i="4"/>
  <c r="F23" i="4"/>
  <c r="C44" i="1"/>
  <c r="D44" i="1"/>
  <c r="F77" i="4"/>
  <c r="G31" i="1"/>
  <c r="G32" i="1" s="1"/>
  <c r="R33" i="1"/>
  <c r="F43" i="4" l="1"/>
  <c r="F49" i="4" s="1"/>
  <c r="F83" i="4" s="1"/>
  <c r="F84" i="4" s="1"/>
  <c r="F86" i="4" l="1"/>
  <c r="P86" i="4" s="1"/>
</calcChain>
</file>

<file path=xl/sharedStrings.xml><?xml version="1.0" encoding="utf-8"?>
<sst xmlns="http://schemas.openxmlformats.org/spreadsheetml/2006/main" count="1276" uniqueCount="258">
  <si>
    <t>Rogaland</t>
  </si>
  <si>
    <t xml:space="preserve">      Resultatregnskap</t>
  </si>
  <si>
    <t>Regnskap</t>
  </si>
  <si>
    <t>Budsjett</t>
  </si>
  <si>
    <t>Radetiketter</t>
  </si>
  <si>
    <t xml:space="preserve">Summer av Inn </t>
  </si>
  <si>
    <t>Summer av ut</t>
  </si>
  <si>
    <t>Diverse inntekter</t>
  </si>
  <si>
    <t>Inntekter</t>
  </si>
  <si>
    <t>Fosterhjemskafe</t>
  </si>
  <si>
    <t>Medlemskontingent refusjon/støtte NFF</t>
  </si>
  <si>
    <t>Fosterhjemskonferansen</t>
  </si>
  <si>
    <t>Kursinntekter / foredrag /aktiviteter</t>
  </si>
  <si>
    <t>Norsk Tipping (grasroten)</t>
  </si>
  <si>
    <t>Gebyr</t>
  </si>
  <si>
    <t>Kalendersalg</t>
  </si>
  <si>
    <t>Julefest</t>
  </si>
  <si>
    <t>Støtte Haugaland Kraft</t>
  </si>
  <si>
    <t>Julekalender</t>
  </si>
  <si>
    <t>Rente inntekter/utbytte</t>
  </si>
  <si>
    <t>Div inntekter</t>
  </si>
  <si>
    <t>Sum Inntekter</t>
  </si>
  <si>
    <t>Landsmøte</t>
  </si>
  <si>
    <t xml:space="preserve"> </t>
  </si>
  <si>
    <t>Kostnader</t>
  </si>
  <si>
    <t>Organisasjonssamling</t>
  </si>
  <si>
    <t>Bankgebyrer</t>
  </si>
  <si>
    <t>Familiesamling / aktiviteter</t>
  </si>
  <si>
    <t>Reise/diett/kjøring - lokalt</t>
  </si>
  <si>
    <t>Kontorrekvisita div.</t>
  </si>
  <si>
    <t>Renteinntekter</t>
  </si>
  <si>
    <t>Familie juleavsluttnig Snurrevarden Gard</t>
  </si>
  <si>
    <t>Styremøte</t>
  </si>
  <si>
    <t>Landsmøte/ ledersamling</t>
  </si>
  <si>
    <t>Årsmøte</t>
  </si>
  <si>
    <t>Div blomster/gaver</t>
  </si>
  <si>
    <t>Politiske påvirkning/møter</t>
  </si>
  <si>
    <t>Styrehonorar</t>
  </si>
  <si>
    <t>Sum driftskostnader</t>
  </si>
  <si>
    <t>Driftsresultat</t>
  </si>
  <si>
    <t>Bankgebyr</t>
  </si>
  <si>
    <t>Finans</t>
  </si>
  <si>
    <t>Årsresultat</t>
  </si>
  <si>
    <t xml:space="preserve">       Balanse pr. 31.12</t>
  </si>
  <si>
    <t>Omløpsmidler</t>
  </si>
  <si>
    <t>Bankinnskudd</t>
  </si>
  <si>
    <t>Utestående fordringer</t>
  </si>
  <si>
    <t>Sum Eiendeler</t>
  </si>
  <si>
    <t>Egenkapital og gjeld</t>
  </si>
  <si>
    <t>Kortsiktig gjeld</t>
  </si>
  <si>
    <r>
      <t xml:space="preserve">Egenkapital </t>
    </r>
    <r>
      <rPr>
        <i/>
        <sz val="10"/>
        <rFont val="Arial"/>
        <family val="2"/>
      </rPr>
      <t xml:space="preserve"> 01.01</t>
    </r>
  </si>
  <si>
    <t>Årets resultat</t>
  </si>
  <si>
    <t>Sum Egenkapital</t>
  </si>
  <si>
    <t>Sum Egenkapital og gjeld</t>
  </si>
  <si>
    <t>Monica Sjursen Skogland</t>
  </si>
  <si>
    <t>Benedicte Møller Idsal</t>
  </si>
  <si>
    <t>Hilde Høines</t>
  </si>
  <si>
    <t>Eva Lene Vikra-Ferking</t>
  </si>
  <si>
    <t>Øyvind Gravås</t>
  </si>
  <si>
    <t>Helene Røssehaug</t>
  </si>
  <si>
    <t>Totalsum</t>
  </si>
  <si>
    <t>Dato</t>
  </si>
  <si>
    <t>Tekst:</t>
  </si>
  <si>
    <t xml:space="preserve">Inn </t>
  </si>
  <si>
    <t>ut</t>
  </si>
  <si>
    <t>Bilag nr</t>
  </si>
  <si>
    <t>Saldo</t>
  </si>
  <si>
    <t>Kategori</t>
  </si>
  <si>
    <t>Overført SR bank</t>
  </si>
  <si>
    <t>Monica Sjursen overført (møte statsforva.)</t>
  </si>
  <si>
    <t>Overførsel Norsk Tipping</t>
  </si>
  <si>
    <t>Eva Lene Ferking (div utlegg)</t>
  </si>
  <si>
    <t>Norsk Fosterhjemsforening</t>
  </si>
  <si>
    <t>Monica Sjursen møte statsforv.</t>
  </si>
  <si>
    <t>Overføring Jan Fitjar, egenandel snurrev.gard des 22</t>
  </si>
  <si>
    <t>Monic Skogland</t>
  </si>
  <si>
    <t xml:space="preserve">Dialog og kompetanse </t>
  </si>
  <si>
    <t xml:space="preserve">Giro </t>
  </si>
  <si>
    <t>Monica sjursen utlegg Jordb. Pik /Dahl ramme</t>
  </si>
  <si>
    <t>Overføring Marit Rustå</t>
  </si>
  <si>
    <t>Skriv ut</t>
  </si>
  <si>
    <t>Eva Lene Ferking -. Landsmøte Ruben</t>
  </si>
  <si>
    <t>Helene Røsshaug - kalendersalg</t>
  </si>
  <si>
    <t>Omkostninger nettbank</t>
  </si>
  <si>
    <t>Overføring Norsk Fosterhjemsforening</t>
  </si>
  <si>
    <t>Haugaland Kraft</t>
  </si>
  <si>
    <t>Gebyr Nettbank</t>
  </si>
  <si>
    <t>Hilde Høines . Krans begravelse</t>
  </si>
  <si>
    <t>Norsk Tipping</t>
  </si>
  <si>
    <t>1/11 - 31/12</t>
  </si>
  <si>
    <t>Vipps - kalendersalg</t>
  </si>
  <si>
    <t>Kundeutbytte Den Gule Banken</t>
  </si>
  <si>
    <t>Vipps - kalendersalg_ gebyr</t>
  </si>
  <si>
    <t>09.011.23</t>
  </si>
  <si>
    <t>Hilde Høines - kalendersalg</t>
  </si>
  <si>
    <t>Overførsel til Helene Røsshaug</t>
  </si>
  <si>
    <t>Overførsel Monica Skogland</t>
  </si>
  <si>
    <t>Gasnor - kalenderkjøp</t>
  </si>
  <si>
    <t>Overførsel Ynskje Kaldheim</t>
  </si>
  <si>
    <t>Innb. Fra Norsk Fosterhjemsforening</t>
  </si>
  <si>
    <t>Monica Sjursen - Godteposer Julefest</t>
  </si>
  <si>
    <t>Monica Sjursen - reiseutgifter</t>
  </si>
  <si>
    <t>Benedicte Idsal reiseregning 22/9-26/9</t>
  </si>
  <si>
    <t>Fra Norsk Tipping</t>
  </si>
  <si>
    <t>Snurrevarden gard</t>
  </si>
  <si>
    <t xml:space="preserve">Fra Norsk Fosterhjemsforening </t>
  </si>
  <si>
    <t>Oppgjør av "Den gule banken"??</t>
  </si>
  <si>
    <t>Gebbyr nettbank</t>
  </si>
  <si>
    <t>Kost overføring til SR bank</t>
  </si>
  <si>
    <t>Kreditrenter</t>
  </si>
  <si>
    <t>Tatt med også pr 31.12</t>
  </si>
  <si>
    <t>Diff</t>
  </si>
  <si>
    <t>Øyvind Gravås div utlegg</t>
  </si>
  <si>
    <t>Ikke betalt Aski</t>
  </si>
  <si>
    <t>I perm</t>
  </si>
  <si>
    <t>ok</t>
  </si>
  <si>
    <t>Eva Lene Ferking utl. Fosterhjeskafe og reiseutg.</t>
  </si>
  <si>
    <t>Overføring Jan Fitjar</t>
  </si>
  <si>
    <t>Årsmøte, utlegg Monic Skogland</t>
  </si>
  <si>
    <t>Deltakelse Fosterhjemskonferansen -23 Benedicte</t>
  </si>
  <si>
    <t xml:space="preserve">Utlegg styremøte Øyvind Gravås </t>
  </si>
  <si>
    <t>Utleggg styremøte Marit Rustå</t>
  </si>
  <si>
    <t>nytt</t>
  </si>
  <si>
    <t xml:space="preserve">Eva Lene Ferking -. Landsmøte </t>
  </si>
  <si>
    <t>Hilde Høines . Krans begravelse og porto</t>
  </si>
  <si>
    <t>Utlegg Organisasjonssamling Helene Røsshaug</t>
  </si>
  <si>
    <t>Utlegg styremøte Monica Skogland</t>
  </si>
  <si>
    <t xml:space="preserve">Øyvind Gravås utl. Møte Statsforvalteren </t>
  </si>
  <si>
    <t>Monica Sjursen - Møte hos Statsforvalteren og Godteposer Julefest</t>
  </si>
  <si>
    <t>Monica Sjursen - reiseutgifter Statsforvalteren</t>
  </si>
  <si>
    <t>Styrehonorar 2023 mot kortsikrig gjeld utb. 2024</t>
  </si>
  <si>
    <t>Faktura Aski - julekalendere solgt I desember 2023 mot kortsikrig gjeld</t>
  </si>
  <si>
    <t>Renter</t>
  </si>
  <si>
    <t>Kolonne 1</t>
  </si>
  <si>
    <t>Kolonne 2</t>
  </si>
  <si>
    <t>Sum</t>
  </si>
  <si>
    <t>Fra Pivot</t>
  </si>
  <si>
    <t>Rentedato</t>
  </si>
  <si>
    <t>Beskrivelse</t>
  </si>
  <si>
    <t>Inn</t>
  </si>
  <si>
    <t>Ut</t>
  </si>
  <si>
    <t>Num.Ref</t>
  </si>
  <si>
    <t>Arkivref</t>
  </si>
  <si>
    <t>Type</t>
  </si>
  <si>
    <t>Valuta</t>
  </si>
  <si>
    <t>Fra konto</t>
  </si>
  <si>
    <t>Fra</t>
  </si>
  <si>
    <t>Til konto</t>
  </si>
  <si>
    <t>Til</t>
  </si>
  <si>
    <t>22.12.2023</t>
  </si>
  <si>
    <t/>
  </si>
  <si>
    <t>Ikke tilgjengelig</t>
  </si>
  <si>
    <t>Overførsel</t>
  </si>
  <si>
    <t>NOK</t>
  </si>
  <si>
    <t>00000000000</t>
  </si>
  <si>
    <t>32074089509</t>
  </si>
  <si>
    <t>18.12.2023</t>
  </si>
  <si>
    <t>3 transaksjoner</t>
  </si>
  <si>
    <t>14.12.2023</t>
  </si>
  <si>
    <t>Statsforv. møte 23/11 og godteposer 10/12 Snurrevarden Gard</t>
  </si>
  <si>
    <t>Betaling med melding</t>
  </si>
  <si>
    <t>Norsk Fosterhjemsforening Rogaland</t>
  </si>
  <si>
    <t>33301105458</t>
  </si>
  <si>
    <t>07.12.2023</t>
  </si>
  <si>
    <t>Utb. 2000027 Vippsnr 850482</t>
  </si>
  <si>
    <t>15039412664</t>
  </si>
  <si>
    <t>VIPPS MOBILEPAY AS</t>
  </si>
  <si>
    <t>06.12.2023</t>
  </si>
  <si>
    <t>Utb. 2000026 Vippsnr 850482</t>
  </si>
  <si>
    <t>05.12.2023</t>
  </si>
  <si>
    <t>Utb. 2000023 Vippsnr 850482</t>
  </si>
  <si>
    <t>Utb. 2000025 Vippsnr 850482</t>
  </si>
  <si>
    <t>Omkostninger BedriftsNett</t>
  </si>
  <si>
    <t>Pris</t>
  </si>
  <si>
    <t>32019999008</t>
  </si>
  <si>
    <t>Utb. 2000024 Vippsnr 850482</t>
  </si>
  <si>
    <t>04.12.2023</t>
  </si>
  <si>
    <t>Utb. 2000022 Vippsnr 850482</t>
  </si>
  <si>
    <t>01.12.2023</t>
  </si>
  <si>
    <t>Utb. 2000021 Vippsnr 850482</t>
  </si>
  <si>
    <t>DIv utlegg</t>
  </si>
  <si>
    <t>36105197386</t>
  </si>
  <si>
    <t>29.11.2023</t>
  </si>
  <si>
    <t>Utb. 2000020 Vippsnr 850482</t>
  </si>
  <si>
    <t>28.11.2023</t>
  </si>
  <si>
    <t>Utb. 2000018 Vippsnr 850482</t>
  </si>
  <si>
    <t>- 100 betalt for mye Jon Taraldsen Hilde tilbakeb. privat</t>
  </si>
  <si>
    <t>85301088111</t>
  </si>
  <si>
    <t>HILDE HØINES</t>
  </si>
  <si>
    <t>Utb. 2000019 Vippsnr 850482</t>
  </si>
  <si>
    <t>27.11.2023</t>
  </si>
  <si>
    <t>Utb. 2000017 Vippsnr 850482</t>
  </si>
  <si>
    <t>Kalendere - Helene</t>
  </si>
  <si>
    <t>Giro</t>
  </si>
  <si>
    <t>32401130461</t>
  </si>
  <si>
    <t>24.11.2023</t>
  </si>
  <si>
    <t>Utb. 2000016 Vippsnr 850482</t>
  </si>
  <si>
    <t>23.11.2023</t>
  </si>
  <si>
    <t>Utb. 2000015 Vippsnr 850482</t>
  </si>
  <si>
    <t>22.11.2023</t>
  </si>
  <si>
    <t>Utb. 2000014 Vippsnr 850482</t>
  </si>
  <si>
    <t>21.11.2023</t>
  </si>
  <si>
    <t>Utb. 2000012 Vippsnr 850482</t>
  </si>
  <si>
    <t>Utb. 2000013 Vippsnr 850482</t>
  </si>
  <si>
    <t>15.11.2023</t>
  </si>
  <si>
    <t>FAKTURANUMMER                     BELØP    FAKTURADATO KUNDENUMMER</t>
  </si>
  <si>
    <t>63500535069</t>
  </si>
  <si>
    <t>GASNOR AS</t>
  </si>
  <si>
    <t>NORSK FOSTERHJEMSFORENING ROGA</t>
  </si>
  <si>
    <t>Utb. 2000011 Vippsnr 850482</t>
  </si>
  <si>
    <t>Hilde H kalender</t>
  </si>
  <si>
    <t>Hilde H - kalendere</t>
  </si>
  <si>
    <t>14.11.2023</t>
  </si>
  <si>
    <t>Utb. 2000010 Vippsnr 850482</t>
  </si>
  <si>
    <t>Utb. 2000009 Vippsnr 850482</t>
  </si>
  <si>
    <t>13.11.2023</t>
  </si>
  <si>
    <t>Krans Bjelland og porto</t>
  </si>
  <si>
    <t>Utb. 2000008 Vippsnr 850482</t>
  </si>
  <si>
    <t>10.11.2023</t>
  </si>
  <si>
    <t>Utb. 2000007 Vippsnr 850482</t>
  </si>
  <si>
    <t>09.11.2023</t>
  </si>
  <si>
    <t>15033615156</t>
  </si>
  <si>
    <t>HAUGALAND KRAFT AS</t>
  </si>
  <si>
    <t>Utb. 2000006 Vippsnr 850482</t>
  </si>
  <si>
    <t>08.11.2023</t>
  </si>
  <si>
    <t>Utb. 2000005 Vippsnr 850482</t>
  </si>
  <si>
    <t>07.11.2023</t>
  </si>
  <si>
    <t>Utb. 2000004 Vippsnr 850482</t>
  </si>
  <si>
    <t>Utb. 2000003 Vippsnr 850482</t>
  </si>
  <si>
    <t>Utb. 2000002 Vippsnr 850482</t>
  </si>
  <si>
    <t>06.11.2023</t>
  </si>
  <si>
    <t>Salg Adventskalendere (Helene)</t>
  </si>
  <si>
    <t>03.11.2023</t>
  </si>
  <si>
    <t>Landsmøte Ruben - reiseutgifter</t>
  </si>
  <si>
    <t>33611093506</t>
  </si>
  <si>
    <t>02.11.2023</t>
  </si>
  <si>
    <t>Utb. 2000001 Vippsnr 850482</t>
  </si>
  <si>
    <t>01.11.2023</t>
  </si>
  <si>
    <t>Utlegg Jordbærp, og Dahl rammev.</t>
  </si>
  <si>
    <t>31.10.2023</t>
  </si>
  <si>
    <t>Faktura 31 2023</t>
  </si>
  <si>
    <t>17202626912</t>
  </si>
  <si>
    <t>Dialog og kompetanse v/Odd A: Halhj</t>
  </si>
  <si>
    <t>26.10.2023</t>
  </si>
  <si>
    <t>Bøker Trine Lise - til julekalenderen</t>
  </si>
  <si>
    <t>20.10.2023</t>
  </si>
  <si>
    <t>Møte Statsforvalteren 20/6/23</t>
  </si>
  <si>
    <t>05.10.2023</t>
  </si>
  <si>
    <t>Div utlegg</t>
  </si>
  <si>
    <t>08.09.2023</t>
  </si>
  <si>
    <t>Frikjøpt møte Statsforvalteren 20.06.23</t>
  </si>
  <si>
    <t>16.06.2023</t>
  </si>
  <si>
    <t>32603515950</t>
  </si>
  <si>
    <t>FORENINGSKONTO, 3207.40.89509</t>
  </si>
  <si>
    <t>Inngående saldo pr. 16.06.2023:</t>
  </si>
  <si>
    <t>Ingen data tilgjengelig</t>
  </si>
  <si>
    <t>Utgående saldo pr. 27.12.2023:</t>
  </si>
  <si>
    <t>181364.18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</si>
</sst>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8"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2" borderId="0" xfId="0" applyFill="1"/>
    <xf numFmtId="4" fontId="0" fillId="2" borderId="0" xfId="0" applyNumberFormat="1" applyFill="1"/>
    <xf numFmtId="0" fontId="0" fillId="3" borderId="0" xfId="0" applyFill="1"/>
    <xf numFmtId="4" fontId="0" fillId="3" borderId="0" xfId="0" applyNumberFormat="1" applyFill="1"/>
    <xf numFmtId="14" fontId="0" fillId="4" borderId="0" xfId="0" applyNumberFormat="1" applyFill="1"/>
    <xf numFmtId="0" fontId="0" fillId="4" borderId="0" xfId="0" applyFill="1"/>
    <xf numFmtId="4" fontId="0" fillId="4" borderId="0" xfId="0" applyNumberFormat="1" applyFill="1"/>
    <xf numFmtId="14" fontId="0" fillId="5" borderId="0" xfId="0" applyNumberFormat="1" applyFill="1"/>
    <xf numFmtId="0" fontId="0" fillId="5" borderId="0" xfId="0" applyFill="1"/>
    <xf numFmtId="4" fontId="0" fillId="5" borderId="0" xfId="0" applyNumberFormat="1" applyFill="1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4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3" fontId="0" fillId="0" borderId="0" xfId="0" applyNumberFormat="1"/>
    <xf numFmtId="0" fontId="5" fillId="0" borderId="0" xfId="0" applyFont="1"/>
    <xf numFmtId="0" fontId="6" fillId="0" borderId="0" xfId="0" applyFont="1"/>
    <xf numFmtId="3" fontId="0" fillId="0" borderId="3" xfId="0" applyNumberFormat="1" applyBorder="1"/>
    <xf numFmtId="3" fontId="0" fillId="0" borderId="4" xfId="0" applyNumberFormat="1" applyBorder="1"/>
    <xf numFmtId="0" fontId="4" fillId="0" borderId="0" xfId="0" applyFont="1" applyAlignment="1">
      <alignment horizontal="center"/>
    </xf>
    <xf numFmtId="0" fontId="4" fillId="0" borderId="0" xfId="0" applyFont="1"/>
    <xf numFmtId="14" fontId="4" fillId="0" borderId="0" xfId="0" quotePrefix="1" applyNumberFormat="1" applyFont="1"/>
    <xf numFmtId="3" fontId="0" fillId="0" borderId="5" xfId="0" applyNumberFormat="1" applyBorder="1"/>
    <xf numFmtId="0" fontId="8" fillId="0" borderId="0" xfId="0" applyFont="1"/>
    <xf numFmtId="0" fontId="0" fillId="6" borderId="0" xfId="0" applyFill="1"/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1" applyFont="1"/>
    <xf numFmtId="43" fontId="0" fillId="0" borderId="0" xfId="0" applyNumberFormat="1"/>
    <xf numFmtId="0" fontId="0" fillId="0" borderId="3" xfId="0" applyBorder="1"/>
    <xf numFmtId="0" fontId="6" fillId="0" borderId="3" xfId="0" applyFont="1" applyBorder="1"/>
    <xf numFmtId="3" fontId="1" fillId="0" borderId="0" xfId="0" applyNumberFormat="1" applyFont="1"/>
    <xf numFmtId="0" fontId="1" fillId="0" borderId="3" xfId="0" applyFont="1" applyBorder="1"/>
    <xf numFmtId="3" fontId="1" fillId="0" borderId="3" xfId="0" applyNumberFormat="1" applyFont="1" applyBorder="1"/>
    <xf numFmtId="0" fontId="1" fillId="7" borderId="0" xfId="0" applyFont="1" applyFill="1"/>
    <xf numFmtId="0" fontId="1" fillId="7" borderId="0" xfId="0" applyFont="1" applyFill="1" applyAlignment="1">
      <alignment horizontal="center"/>
    </xf>
    <xf numFmtId="3" fontId="0" fillId="0" borderId="6" xfId="0" applyNumberFormat="1" applyBorder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3" fontId="1" fillId="0" borderId="0" xfId="0" applyNumberFormat="1" applyFont="1" applyAlignment="1">
      <alignment horizontal="center"/>
    </xf>
  </cellXfs>
  <cellStyles count="2">
    <cellStyle name="Komma" xfId="1" builtinId="3"/>
    <cellStyle name="Normal" xfId="0" builtinId="0"/>
  </cellStyles>
  <dxfs count="2">
    <dxf>
      <numFmt numFmtId="35" formatCode="_-* #,##0.00_-;\-* #,##0.00_-;_-* &quot;-&quot;??_-;_-@_-"/>
    </dxf>
    <dxf>
      <numFmt numFmtId="35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393700</xdr:colOff>
      <xdr:row>0</xdr:row>
      <xdr:rowOff>50800</xdr:rowOff>
    </xdr:from>
    <xdr:to>
      <xdr:col>7</xdr:col>
      <xdr:colOff>736600</xdr:colOff>
      <xdr:row>6</xdr:row>
      <xdr:rowOff>209550</xdr:rowOff>
    </xdr:to>
    <xdr:pic>
      <xdr:nvPicPr>
        <xdr:cNvPr id="2" name="Bilde 1" descr="Et bilde som inneholder symbol, logo, Font, Varemerke&#10;&#10;Automatisk generert beskrivelse">
          <a:extLst>
            <a:ext uri="{FF2B5EF4-FFF2-40B4-BE49-F238E27FC236}">
              <a16:creationId xmlns:a16="http://schemas.microsoft.com/office/drawing/2014/main" id="{F2C1CACD-BA36-9E66-F0B2-9526EC1F2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4200" y="50800"/>
          <a:ext cx="1568450" cy="1568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rl Eivind Høines" refreshedDate="45295.890962268517" createdVersion="8" refreshedVersion="8" minRefreshableVersion="3" recordCount="57" xr:uid="{CFD0A4FE-8AEB-4633-9BCC-35353A3D45A6}">
  <cacheSource type="worksheet">
    <worksheetSource ref="A2:F59" sheet="Arbeidsark "/>
  </cacheSource>
  <cacheFields count="6">
    <cacheField name="Dato" numFmtId="0">
      <sharedItems containsDate="1" containsBlank="1" containsMixedTypes="1" minDate="2023-01-01T00:00:00" maxDate="2025-12-22T00:00:00"/>
    </cacheField>
    <cacheField name="Tekst:" numFmtId="0">
      <sharedItems containsBlank="1"/>
    </cacheField>
    <cacheField name="Inn " numFmtId="0">
      <sharedItems containsString="0" containsBlank="1" containsNumber="1" minValue="51.730000000000004" maxValue="62960.5"/>
    </cacheField>
    <cacheField name="ut" numFmtId="0">
      <sharedItems containsString="0" containsBlank="1" containsNumber="1" minValue="-11400" maxValue="-1.5"/>
    </cacheField>
    <cacheField name="Bilag nr" numFmtId="0">
      <sharedItems containsBlank="1" containsMixedTypes="1" containsNumber="1" containsInteger="1" minValue="1" maxValue="104"/>
    </cacheField>
    <cacheField name="Kategori" numFmtId="0">
      <sharedItems containsBlank="1" count="23">
        <m/>
        <s v="Norsk Tipping (grasroten)"/>
        <s v="Medlemskontingent refusjon/støtte NFF"/>
        <s v="Diverse inntekter"/>
        <s v="Årsmøte"/>
        <s v="Styremøte"/>
        <s v="Gebyr"/>
        <s v="Renteinntekter"/>
        <s v="Organisasjonssamling"/>
        <s v="Fosterhjemskafe"/>
        <s v="Politiske påvirkning/møter"/>
        <s v="Fosterhjemskonferansen"/>
        <s v="Julekalender"/>
        <s v="Landsmøte"/>
        <s v="Kalendersalg"/>
        <s v="Støtte Haugaland Kraft"/>
        <s v="Div blomster/gaver"/>
        <s v="Julefest"/>
        <s v="Møter statsforvalter" u="1"/>
        <s v="Møte politiske partier" u="1"/>
        <s v="Krans  begravelse" u="1"/>
        <s v="Møte statsforvalter" u="1"/>
        <s v="Barnevernsledersamling Statsforvalteren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">
  <r>
    <d v="2023-01-01T00:00:00"/>
    <m/>
    <m/>
    <m/>
    <m/>
    <x v="0"/>
  </r>
  <r>
    <d v="2023-01-06T00:00:00"/>
    <s v="Overførsel Norsk Tipping"/>
    <n v="4909.8"/>
    <m/>
    <m/>
    <x v="1"/>
  </r>
  <r>
    <d v="2023-01-11T00:00:00"/>
    <s v="Norsk Fosterhjemsforening"/>
    <n v="8371"/>
    <m/>
    <m/>
    <x v="2"/>
  </r>
  <r>
    <d v="2023-01-12T00:00:00"/>
    <s v="Overføring Jan Fitjar, egenandel snurrev.gard des 22"/>
    <n v="400"/>
    <m/>
    <m/>
    <x v="3"/>
  </r>
  <r>
    <d v="2023-03-06T00:00:00"/>
    <s v="Monic Skogland"/>
    <m/>
    <n v="-4782.2"/>
    <n v="100"/>
    <x v="4"/>
  </r>
  <r>
    <d v="2023-03-21T00:00:00"/>
    <s v="Giro "/>
    <m/>
    <n v="-1106.8"/>
    <n v="101"/>
    <x v="5"/>
  </r>
  <r>
    <d v="2023-03-31T00:00:00"/>
    <s v="Overføring Marit Rustå"/>
    <m/>
    <n v="-2299.5700000000002"/>
    <s v="Skriv ut"/>
    <x v="5"/>
  </r>
  <r>
    <d v="2023-03-31T00:00:00"/>
    <s v="Gebyr"/>
    <m/>
    <n v="-3"/>
    <m/>
    <x v="6"/>
  </r>
  <r>
    <d v="2023-04-20T00:00:00"/>
    <s v="Gebyr"/>
    <m/>
    <n v="-1.5"/>
    <m/>
    <x v="6"/>
  </r>
  <r>
    <d v="2023-04-21T00:00:00"/>
    <s v="Overføring Norsk Fosterhjemsforening"/>
    <n v="62960.5"/>
    <m/>
    <m/>
    <x v="2"/>
  </r>
  <r>
    <d v="2023-05-08T00:00:00"/>
    <s v="Gebyr Nettbank"/>
    <m/>
    <n v="-125"/>
    <m/>
    <x v="6"/>
  </r>
  <r>
    <d v="2023-05-08T00:00:00"/>
    <s v="Norsk Tipping"/>
    <n v="5440.1"/>
    <m/>
    <m/>
    <x v="1"/>
  </r>
  <r>
    <d v="2023-05-23T00:00:00"/>
    <s v="Kundeutbytte Den Gule Banken"/>
    <n v="293"/>
    <m/>
    <m/>
    <x v="7"/>
  </r>
  <r>
    <d v="2023-06-05T00:00:00"/>
    <s v="Gebyr Nettbank"/>
    <m/>
    <n v="-125"/>
    <m/>
    <x v="6"/>
  </r>
  <r>
    <d v="2023-06-06T00:00:00"/>
    <s v="Overførsel til Helene Røsshaug"/>
    <m/>
    <n v="-2528"/>
    <n v="103"/>
    <x v="8"/>
  </r>
  <r>
    <d v="2023-06-06T00:00:00"/>
    <s v="Overførsel Monica Skogland"/>
    <m/>
    <n v="-1315.19"/>
    <n v="104"/>
    <x v="5"/>
  </r>
  <r>
    <d v="2023-06-12T00:00:00"/>
    <s v="Overførsel Ynskje Kaldheim"/>
    <m/>
    <n v="-1500"/>
    <n v="102"/>
    <x v="9"/>
  </r>
  <r>
    <d v="2023-06-16T00:00:00"/>
    <s v="Innb. Fra Norsk Fosterhjemsforening"/>
    <n v="288.24"/>
    <m/>
    <m/>
    <x v="2"/>
  </r>
  <r>
    <d v="2023-06-19T00:00:00"/>
    <s v="Norsk Fosterhjemsforening"/>
    <n v="4000"/>
    <m/>
    <m/>
    <x v="2"/>
  </r>
  <r>
    <d v="2023-07-03T00:00:00"/>
    <s v="Gebyr Nettbank"/>
    <m/>
    <n v="-138.5"/>
    <m/>
    <x v="6"/>
  </r>
  <r>
    <d v="2023-08-07T00:00:00"/>
    <s v="Gebyr Nettbank"/>
    <m/>
    <n v="-125"/>
    <m/>
    <x v="6"/>
  </r>
  <r>
    <d v="2023-09-04T00:00:00"/>
    <s v="Gebyr Nettbank"/>
    <m/>
    <n v="-125"/>
    <m/>
    <x v="6"/>
  </r>
  <r>
    <d v="2023-09-07T00:00:00"/>
    <s v="Fra Norsk Tipping"/>
    <n v="4920.82"/>
    <m/>
    <m/>
    <x v="1"/>
  </r>
  <r>
    <d v="2023-09-07T00:00:00"/>
    <s v="Fra Norsk Fosterhjemsforening "/>
    <n v="5346"/>
    <m/>
    <m/>
    <x v="2"/>
  </r>
  <r>
    <d v="2023-10-09T00:00:00"/>
    <s v="Gebyr Nettbank"/>
    <m/>
    <n v="-125"/>
    <m/>
    <x v="6"/>
  </r>
  <r>
    <d v="2023-10-17T00:00:00"/>
    <s v="Fra Norsk Fosterhjemsforening "/>
    <n v="5485"/>
    <m/>
    <m/>
    <x v="2"/>
  </r>
  <r>
    <d v="2023-11-06T00:00:00"/>
    <s v="Gebyr Nettbank"/>
    <m/>
    <n v="-125"/>
    <m/>
    <x v="6"/>
  </r>
  <r>
    <d v="2023-12-04T00:00:00"/>
    <s v="Gebbyr nettbank"/>
    <m/>
    <n v="-125"/>
    <m/>
    <x v="6"/>
  </r>
  <r>
    <d v="2025-12-21T00:00:00"/>
    <s v="Kost overføring til SR bank"/>
    <m/>
    <n v="-75"/>
    <m/>
    <x v="6"/>
  </r>
  <r>
    <d v="2023-12-21T00:00:00"/>
    <s v="Kreditrenter"/>
    <n v="51.730000000000004"/>
    <m/>
    <m/>
    <x v="7"/>
  </r>
  <r>
    <d v="2023-09-08T00:00:00"/>
    <s v="Monica Sjursen overført (møte statsforva.)"/>
    <m/>
    <n v="-1890"/>
    <n v="1"/>
    <x v="10"/>
  </r>
  <r>
    <d v="2023-10-05T00:00:00"/>
    <s v="Eva Lene Ferking (div utlegg)"/>
    <m/>
    <n v="-658"/>
    <n v="2"/>
    <x v="9"/>
  </r>
  <r>
    <d v="2023-10-05T00:00:00"/>
    <s v="Eva Lene Ferking (div utlegg)"/>
    <m/>
    <n v="-1742.8"/>
    <m/>
    <x v="10"/>
  </r>
  <r>
    <d v="2023-10-05T00:00:00"/>
    <s v="Eva Lene Ferking (div utlegg)"/>
    <m/>
    <n v="-679"/>
    <m/>
    <x v="9"/>
  </r>
  <r>
    <d v="2023-10-20T00:00:00"/>
    <s v="Monica Sjursen møte statsforv."/>
    <m/>
    <n v="-598"/>
    <n v="3"/>
    <x v="10"/>
  </r>
  <r>
    <d v="2023-10-20T00:00:00"/>
    <s v="Monica Sjursen møte statsforv."/>
    <m/>
    <n v="-948"/>
    <n v="15"/>
    <x v="10"/>
  </r>
  <r>
    <d v="2023-10-31T00:00:00"/>
    <s v="Dialog og kompetanse "/>
    <m/>
    <n v="-5000"/>
    <n v="4"/>
    <x v="11"/>
  </r>
  <r>
    <d v="2023-11-01T00:00:00"/>
    <s v="Monica sjursen utlegg Jordb. Pik /Dahl ramme"/>
    <m/>
    <n v="-1466"/>
    <n v="5"/>
    <x v="12"/>
  </r>
  <r>
    <d v="2023-11-03T00:00:00"/>
    <s v="Eva Lene Ferking -. Landsmøte Ruben"/>
    <m/>
    <n v="-5501"/>
    <n v="6"/>
    <x v="13"/>
  </r>
  <r>
    <d v="2023-11-06T00:00:00"/>
    <s v="Helene Røsshaug - kalendersalg"/>
    <n v="3000"/>
    <m/>
    <m/>
    <x v="14"/>
  </r>
  <r>
    <d v="2023-11-07T00:00:00"/>
    <s v="Omkostninger nettbank"/>
    <m/>
    <n v="-19"/>
    <m/>
    <x v="6"/>
  </r>
  <r>
    <d v="2023-11-09T00:00:00"/>
    <s v="Haugaland Kraft"/>
    <n v="50000"/>
    <m/>
    <n v="7"/>
    <x v="15"/>
  </r>
  <r>
    <d v="2023-11-13T00:00:00"/>
    <s v="Hilde Høines . Krans begravelse"/>
    <m/>
    <n v="-2420"/>
    <n v="8"/>
    <x v="16"/>
  </r>
  <r>
    <s v="1/11 - 31/12"/>
    <s v="Vipps - kalendersalg"/>
    <n v="16701"/>
    <m/>
    <m/>
    <x v="14"/>
  </r>
  <r>
    <m/>
    <s v="Vipps - kalendersalg_ gebyr"/>
    <m/>
    <n v="-292.27"/>
    <m/>
    <x v="6"/>
  </r>
  <r>
    <s v="09.011.23"/>
    <s v="Hilde Høines - kalendersalg"/>
    <n v="1800"/>
    <m/>
    <m/>
    <x v="14"/>
  </r>
  <r>
    <d v="2023-11-15T00:00:00"/>
    <s v="Hilde Høines - kalendersalg"/>
    <n v="700"/>
    <m/>
    <m/>
    <x v="14"/>
  </r>
  <r>
    <d v="2023-11-15T00:00:00"/>
    <s v="Gasnor - kalenderkjøp"/>
    <n v="1000"/>
    <m/>
    <n v="9"/>
    <x v="14"/>
  </r>
  <r>
    <d v="2023-11-27T00:00:00"/>
    <s v="Helene Røsshaug - kalendersalg"/>
    <n v="600"/>
    <m/>
    <m/>
    <x v="14"/>
  </r>
  <r>
    <d v="2023-11-28T00:00:00"/>
    <s v="Hilde Høines - kalendersalg"/>
    <n v="200"/>
    <m/>
    <m/>
    <x v="14"/>
  </r>
  <r>
    <d v="2023-12-01T00:00:00"/>
    <s v="Øyvind Gravås div utlegg"/>
    <m/>
    <n v="-2658"/>
    <n v="10"/>
    <x v="10"/>
  </r>
  <r>
    <d v="2023-12-05T00:00:00"/>
    <s v="Omkostninger nettbank"/>
    <m/>
    <n v="-14.25"/>
    <m/>
    <x v="6"/>
  </r>
  <r>
    <d v="2023-12-14T00:00:00"/>
    <s v="Monica Sjursen - Godteposer Julefest"/>
    <m/>
    <n v="-2436"/>
    <n v="11"/>
    <x v="17"/>
  </r>
  <r>
    <d v="2023-12-18T00:00:00"/>
    <s v="Monica Sjursen - reiseutgifter"/>
    <m/>
    <n v="-1250"/>
    <n v="12"/>
    <x v="10"/>
  </r>
  <r>
    <d v="2023-12-18T00:00:00"/>
    <s v="Benedicte Idsal reiseregning 22/9-26/9"/>
    <m/>
    <n v="-2513"/>
    <n v="13"/>
    <x v="11"/>
  </r>
  <r>
    <m/>
    <s v="Ikke betalt Aski"/>
    <m/>
    <n v="-3375"/>
    <m/>
    <x v="12"/>
  </r>
  <r>
    <d v="2023-12-18T00:00:00"/>
    <s v="Snurrevarden gard"/>
    <m/>
    <n v="-11400"/>
    <n v="14"/>
    <x v="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700679C-F9D6-475C-A0EE-DF46500FE5D6}" name="Pivottabell1" cacheId="625" applyNumberFormats="0" applyBorderFormats="0" applyFontFormats="0" applyPatternFormats="0" applyAlignmentFormats="0" applyWidthHeightFormats="1" dataCaption="Verdier" updatedVersion="8" minRefreshableVersion="3" useAutoFormatting="1" itemPrintTitles="1" createdVersion="8" indent="0" outline="1" outlineData="1" multipleFieldFilters="0">
  <location ref="A3:C21" firstHeaderRow="0" firstDataRow="1" firstDataCol="1"/>
  <pivotFields count="6">
    <pivotField showAll="0"/>
    <pivotField showAll="0"/>
    <pivotField dataField="1" showAll="0"/>
    <pivotField dataField="1" showAll="0"/>
    <pivotField showAll="0"/>
    <pivotField axis="axisRow" showAll="0">
      <items count="24">
        <item m="1" x="22"/>
        <item x="3"/>
        <item x="9"/>
        <item x="11"/>
        <item x="6"/>
        <item x="17"/>
        <item x="12"/>
        <item x="14"/>
        <item m="1" x="20"/>
        <item x="13"/>
        <item x="2"/>
        <item m="1" x="19"/>
        <item m="1" x="21"/>
        <item x="1"/>
        <item x="8"/>
        <item x="7"/>
        <item x="5"/>
        <item x="15"/>
        <item x="4"/>
        <item h="1" x="0"/>
        <item m="1" x="18"/>
        <item x="16"/>
        <item x="10"/>
        <item t="default"/>
      </items>
    </pivotField>
  </pivotFields>
  <rowFields count="1">
    <field x="5"/>
  </rowFields>
  <rowItems count="18">
    <i>
      <x v="1"/>
    </i>
    <i>
      <x v="2"/>
    </i>
    <i>
      <x v="3"/>
    </i>
    <i>
      <x v="4"/>
    </i>
    <i>
      <x v="5"/>
    </i>
    <i>
      <x v="6"/>
    </i>
    <i>
      <x v="7"/>
    </i>
    <i>
      <x v="9"/>
    </i>
    <i>
      <x v="10"/>
    </i>
    <i>
      <x v="13"/>
    </i>
    <i>
      <x v="14"/>
    </i>
    <i>
      <x v="15"/>
    </i>
    <i>
      <x v="16"/>
    </i>
    <i>
      <x v="17"/>
    </i>
    <i>
      <x v="18"/>
    </i>
    <i>
      <x v="21"/>
    </i>
    <i>
      <x v="22"/>
    </i>
    <i t="grand">
      <x/>
    </i>
  </rowItems>
  <colFields count="1">
    <field x="-2"/>
  </colFields>
  <colItems count="2">
    <i>
      <x/>
    </i>
    <i i="1">
      <x v="1"/>
    </i>
  </colItems>
  <dataFields count="2">
    <dataField name="Summer av Inn " fld="2" baseField="0" baseItem="0"/>
    <dataField name="Summer av ut" fld="3" baseField="0" baseItem="0"/>
  </dataFields>
  <formats count="2">
    <format dxfId="0">
      <pivotArea collapsedLevelsAreSubtotals="1" fieldPosition="0">
        <references count="1">
          <reference field="5" count="1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</reference>
        </references>
      </pivotArea>
    </format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7585E-D8DF-412B-AFC8-8E5EC26E64D9}">
  <dimension ref="B1:P97"/>
  <sheetViews>
    <sheetView tabSelected="1" topLeftCell="A21" workbookViewId="0">
      <selection activeCell="B24" sqref="B24"/>
    </sheetView>
  </sheetViews>
  <sheetFormatPr defaultColWidth="11.42578125" defaultRowHeight="14.45"/>
  <cols>
    <col min="5" max="5" width="3.85546875" customWidth="1"/>
    <col min="7" max="7" width="6.140625" customWidth="1"/>
    <col min="11" max="11" width="26.85546875" hidden="1" customWidth="1"/>
    <col min="12" max="14" width="0" hidden="1" customWidth="1"/>
    <col min="15" max="15" width="5.28515625" customWidth="1"/>
  </cols>
  <sheetData>
    <row r="1" spans="2:16" ht="18.600000000000001">
      <c r="B1" s="28"/>
    </row>
    <row r="2" spans="2:16" ht="18.600000000000001">
      <c r="B2" s="28"/>
    </row>
    <row r="3" spans="2:16" ht="18.600000000000001">
      <c r="B3" s="28"/>
    </row>
    <row r="4" spans="2:16" ht="18.600000000000001">
      <c r="B4" s="28"/>
    </row>
    <row r="5" spans="2:16" ht="18.600000000000001">
      <c r="B5" s="28"/>
    </row>
    <row r="6" spans="2:16" ht="18.600000000000001">
      <c r="B6" s="28"/>
    </row>
    <row r="7" spans="2:16" ht="18.600000000000001">
      <c r="B7" s="28"/>
    </row>
    <row r="8" spans="2:16">
      <c r="G8" s="13" t="s">
        <v>0</v>
      </c>
    </row>
    <row r="10" spans="2:16" ht="18">
      <c r="B10" s="42" t="s">
        <v>1</v>
      </c>
      <c r="F10" s="19"/>
      <c r="G10" s="19"/>
      <c r="H10" s="19"/>
      <c r="I10" s="19"/>
    </row>
    <row r="11" spans="2:16" s="17" customFormat="1" ht="15" thickBot="1">
      <c r="F11" s="47" t="s">
        <v>2</v>
      </c>
      <c r="G11" s="47"/>
      <c r="H11" s="47" t="s">
        <v>2</v>
      </c>
      <c r="I11" s="47"/>
      <c r="J11" s="46" t="s">
        <v>3</v>
      </c>
      <c r="K11" s="46"/>
      <c r="L11" s="46"/>
      <c r="M11" s="46"/>
      <c r="N11" s="46"/>
      <c r="O11" s="46"/>
      <c r="P11" s="46" t="s">
        <v>3</v>
      </c>
    </row>
    <row r="12" spans="2:16" s="17" customFormat="1" ht="15" thickBot="1">
      <c r="B12" s="45"/>
      <c r="C12" s="45"/>
      <c r="D12" s="45"/>
      <c r="E12" s="45"/>
      <c r="F12" s="43">
        <v>2023</v>
      </c>
      <c r="G12" s="43"/>
      <c r="H12" s="44">
        <v>2022</v>
      </c>
      <c r="I12" s="43"/>
      <c r="J12" s="46">
        <v>2023</v>
      </c>
      <c r="K12" s="46"/>
      <c r="L12" s="46"/>
      <c r="M12" s="46"/>
      <c r="N12" s="46"/>
      <c r="O12" s="46"/>
      <c r="P12" s="46">
        <v>2024</v>
      </c>
    </row>
    <row r="13" spans="2:16">
      <c r="F13" s="19"/>
      <c r="G13" s="19"/>
      <c r="H13" s="19"/>
      <c r="I13" s="19"/>
      <c r="K13" t="s">
        <v>4</v>
      </c>
      <c r="L13" t="s">
        <v>5</v>
      </c>
      <c r="M13" t="s">
        <v>6</v>
      </c>
    </row>
    <row r="14" spans="2:16">
      <c r="F14" s="19"/>
      <c r="G14" s="19"/>
      <c r="H14" s="19"/>
      <c r="I14" s="19"/>
      <c r="K14" t="s">
        <v>7</v>
      </c>
      <c r="L14">
        <v>400</v>
      </c>
    </row>
    <row r="15" spans="2:16">
      <c r="B15" s="20" t="s">
        <v>8</v>
      </c>
      <c r="F15" s="19"/>
      <c r="G15" s="19"/>
      <c r="H15" s="19"/>
      <c r="I15" s="19"/>
      <c r="K15" t="s">
        <v>9</v>
      </c>
      <c r="M15">
        <v>-2837</v>
      </c>
      <c r="P15" s="19"/>
    </row>
    <row r="16" spans="2:16">
      <c r="B16" s="21" t="s">
        <v>10</v>
      </c>
      <c r="F16" s="19">
        <f>+L24</f>
        <v>86450.74</v>
      </c>
      <c r="G16" s="19"/>
      <c r="H16" s="19"/>
      <c r="I16" s="19"/>
      <c r="J16" s="19">
        <v>88000</v>
      </c>
      <c r="K16" t="s">
        <v>11</v>
      </c>
      <c r="M16">
        <v>-7513</v>
      </c>
      <c r="P16" s="19">
        <v>90000</v>
      </c>
    </row>
    <row r="17" spans="2:16">
      <c r="B17" s="21" t="s">
        <v>12</v>
      </c>
      <c r="F17" s="19">
        <v>0</v>
      </c>
      <c r="G17" s="19"/>
      <c r="H17" s="19"/>
      <c r="I17" s="19"/>
      <c r="J17" s="19">
        <v>55000</v>
      </c>
      <c r="P17" s="19">
        <v>50000</v>
      </c>
    </row>
    <row r="18" spans="2:16">
      <c r="B18" s="21" t="s">
        <v>13</v>
      </c>
      <c r="F18" s="19">
        <f>+L25</f>
        <v>15270.720000000001</v>
      </c>
      <c r="G18" s="19"/>
      <c r="H18" s="19"/>
      <c r="I18" s="19"/>
      <c r="J18" s="19">
        <v>14000</v>
      </c>
      <c r="K18" t="s">
        <v>14</v>
      </c>
      <c r="M18">
        <v>-1418.52</v>
      </c>
      <c r="P18" s="19">
        <v>16000</v>
      </c>
    </row>
    <row r="19" spans="2:16">
      <c r="B19" t="s">
        <v>15</v>
      </c>
      <c r="F19">
        <f>+L22</f>
        <v>24001</v>
      </c>
      <c r="G19" s="19"/>
      <c r="H19" s="19"/>
      <c r="I19" s="19"/>
      <c r="J19" s="19">
        <v>0</v>
      </c>
      <c r="K19" t="s">
        <v>16</v>
      </c>
      <c r="M19">
        <v>-13836</v>
      </c>
      <c r="P19" s="19">
        <v>30000</v>
      </c>
    </row>
    <row r="20" spans="2:16">
      <c r="B20" t="s">
        <v>17</v>
      </c>
      <c r="F20">
        <f>+L33</f>
        <v>50000</v>
      </c>
      <c r="G20" s="19"/>
      <c r="H20" s="19"/>
      <c r="I20" s="19"/>
      <c r="J20" s="19">
        <v>0</v>
      </c>
      <c r="K20" t="s">
        <v>18</v>
      </c>
      <c r="M20">
        <v>-4841</v>
      </c>
      <c r="P20" s="19">
        <v>0</v>
      </c>
    </row>
    <row r="21" spans="2:16">
      <c r="B21" s="21" t="s">
        <v>19</v>
      </c>
      <c r="F21">
        <v>0</v>
      </c>
      <c r="G21" s="19"/>
      <c r="H21" s="19"/>
      <c r="I21" s="19"/>
      <c r="J21" s="19">
        <v>2200</v>
      </c>
      <c r="P21" s="19">
        <v>0</v>
      </c>
    </row>
    <row r="22" spans="2:16" ht="15" thickBot="1">
      <c r="B22" t="s">
        <v>20</v>
      </c>
      <c r="F22" s="22">
        <f>+L14</f>
        <v>400</v>
      </c>
      <c r="G22" s="19"/>
      <c r="H22" s="19"/>
      <c r="I22" s="19"/>
      <c r="J22" s="41">
        <v>10000</v>
      </c>
      <c r="K22" t="s">
        <v>15</v>
      </c>
      <c r="L22">
        <v>24001</v>
      </c>
      <c r="P22" s="41">
        <v>5000</v>
      </c>
    </row>
    <row r="23" spans="2:16">
      <c r="B23" s="25" t="s">
        <v>21</v>
      </c>
      <c r="C23" s="14"/>
      <c r="D23" s="14"/>
      <c r="E23" s="14"/>
      <c r="F23" s="36">
        <f>SUM(F16:F22)</f>
        <v>176122.46000000002</v>
      </c>
      <c r="G23" s="19"/>
      <c r="H23" s="19"/>
      <c r="I23" s="19"/>
      <c r="J23" s="19">
        <f>SUM(J16:J22)</f>
        <v>169200</v>
      </c>
      <c r="K23" t="s">
        <v>22</v>
      </c>
      <c r="M23">
        <v>-5501</v>
      </c>
      <c r="P23" s="19">
        <f>SUM(P16:P22)</f>
        <v>191000</v>
      </c>
    </row>
    <row r="24" spans="2:16">
      <c r="B24" t="s">
        <v>23</v>
      </c>
      <c r="F24" s="19"/>
      <c r="G24" s="19"/>
      <c r="H24" s="19"/>
      <c r="I24" s="19"/>
      <c r="J24" s="19"/>
      <c r="K24" t="s">
        <v>10</v>
      </c>
      <c r="L24">
        <v>86450.74</v>
      </c>
      <c r="P24" s="19"/>
    </row>
    <row r="25" spans="2:16">
      <c r="B25" s="20" t="s">
        <v>24</v>
      </c>
      <c r="F25" s="19"/>
      <c r="G25" s="19"/>
      <c r="H25" s="19"/>
      <c r="I25" s="19"/>
      <c r="J25" s="19"/>
      <c r="K25" t="s">
        <v>13</v>
      </c>
      <c r="L25">
        <v>15270.720000000001</v>
      </c>
      <c r="P25" s="19"/>
    </row>
    <row r="26" spans="2:16">
      <c r="B26" t="s">
        <v>9</v>
      </c>
      <c r="F26" s="19">
        <f>-M15</f>
        <v>2837</v>
      </c>
      <c r="G26" s="19"/>
      <c r="H26" s="19"/>
      <c r="I26" s="19"/>
      <c r="J26" s="19">
        <v>5000</v>
      </c>
      <c r="K26" t="s">
        <v>25</v>
      </c>
      <c r="M26">
        <v>-2528</v>
      </c>
      <c r="P26" s="19">
        <v>4000</v>
      </c>
    </row>
    <row r="27" spans="2:16">
      <c r="B27" t="s">
        <v>26</v>
      </c>
      <c r="F27" s="19">
        <v>0</v>
      </c>
      <c r="G27" s="19"/>
      <c r="H27" s="19"/>
      <c r="I27" s="19"/>
      <c r="J27" s="19">
        <v>400</v>
      </c>
      <c r="P27" s="19">
        <v>0</v>
      </c>
    </row>
    <row r="28" spans="2:16">
      <c r="B28" t="s">
        <v>27</v>
      </c>
      <c r="F28" s="19">
        <v>0</v>
      </c>
      <c r="G28" s="19"/>
      <c r="H28" s="19"/>
      <c r="I28" s="19"/>
      <c r="J28" s="19">
        <v>15000</v>
      </c>
      <c r="P28" s="19">
        <v>100000</v>
      </c>
    </row>
    <row r="29" spans="2:16">
      <c r="B29" t="s">
        <v>28</v>
      </c>
      <c r="F29" s="19">
        <v>0</v>
      </c>
      <c r="G29" s="19"/>
      <c r="H29" s="19"/>
      <c r="I29" s="19"/>
      <c r="J29" s="19">
        <v>0</v>
      </c>
      <c r="P29" s="19">
        <v>0</v>
      </c>
    </row>
    <row r="30" spans="2:16">
      <c r="B30" t="s">
        <v>29</v>
      </c>
      <c r="F30" s="19">
        <v>0</v>
      </c>
      <c r="G30" s="19"/>
      <c r="H30" s="19"/>
      <c r="I30" s="19"/>
      <c r="J30" s="19">
        <v>20000</v>
      </c>
      <c r="P30" s="19">
        <v>0</v>
      </c>
    </row>
    <row r="31" spans="2:16">
      <c r="B31" t="s">
        <v>11</v>
      </c>
      <c r="F31" s="19">
        <f>-M16</f>
        <v>7513</v>
      </c>
      <c r="G31" s="19"/>
      <c r="H31" s="19"/>
      <c r="I31" s="19"/>
      <c r="J31" s="19">
        <v>0</v>
      </c>
      <c r="K31" t="s">
        <v>30</v>
      </c>
      <c r="L31">
        <v>344.73</v>
      </c>
      <c r="P31" s="19">
        <v>15000</v>
      </c>
    </row>
    <row r="32" spans="2:16">
      <c r="B32" t="s">
        <v>31</v>
      </c>
      <c r="F32" s="19">
        <f>-M19</f>
        <v>13836</v>
      </c>
      <c r="G32" s="19"/>
      <c r="H32" s="19"/>
      <c r="I32" s="19"/>
      <c r="J32" s="19">
        <v>0</v>
      </c>
      <c r="K32" t="s">
        <v>32</v>
      </c>
      <c r="M32">
        <v>-4721.5599999999995</v>
      </c>
      <c r="P32" s="19"/>
    </row>
    <row r="33" spans="2:16">
      <c r="B33" t="s">
        <v>18</v>
      </c>
      <c r="F33" s="19">
        <f>-M20</f>
        <v>4841</v>
      </c>
      <c r="G33" s="19"/>
      <c r="H33" s="19"/>
      <c r="I33" s="19"/>
      <c r="J33" s="19">
        <v>0</v>
      </c>
      <c r="K33" t="s">
        <v>17</v>
      </c>
      <c r="L33">
        <v>50000</v>
      </c>
      <c r="P33" s="19">
        <v>6000</v>
      </c>
    </row>
    <row r="34" spans="2:16">
      <c r="B34" t="s">
        <v>33</v>
      </c>
      <c r="F34" s="19">
        <f>-M23</f>
        <v>5501</v>
      </c>
      <c r="G34" s="19"/>
      <c r="H34" s="19"/>
      <c r="I34" s="19"/>
      <c r="J34" s="19">
        <v>0</v>
      </c>
      <c r="K34" t="s">
        <v>34</v>
      </c>
      <c r="M34">
        <v>-4782.2</v>
      </c>
      <c r="P34" s="19">
        <v>6000</v>
      </c>
    </row>
    <row r="35" spans="2:16">
      <c r="B35" t="s">
        <v>25</v>
      </c>
      <c r="F35" s="19">
        <f>-M26</f>
        <v>2528</v>
      </c>
      <c r="G35" s="19"/>
      <c r="H35" s="19"/>
      <c r="I35" s="19"/>
      <c r="J35" s="19">
        <v>10000</v>
      </c>
      <c r="K35" t="s">
        <v>35</v>
      </c>
      <c r="M35">
        <v>-2420</v>
      </c>
      <c r="P35" s="19">
        <v>20000</v>
      </c>
    </row>
    <row r="36" spans="2:16">
      <c r="B36" t="s">
        <v>34</v>
      </c>
      <c r="F36" s="19">
        <f>-M34</f>
        <v>4782.2</v>
      </c>
      <c r="G36" s="19"/>
      <c r="H36" s="19"/>
      <c r="I36" s="19"/>
      <c r="J36" s="19">
        <v>50000</v>
      </c>
      <c r="K36" t="s">
        <v>36</v>
      </c>
      <c r="M36">
        <v>-9086.7999999999993</v>
      </c>
      <c r="P36" s="19">
        <v>20000</v>
      </c>
    </row>
    <row r="37" spans="2:16">
      <c r="B37" t="s">
        <v>36</v>
      </c>
      <c r="F37" s="19">
        <f>-M36</f>
        <v>9086.7999999999993</v>
      </c>
      <c r="G37" s="19"/>
      <c r="H37" s="19"/>
      <c r="I37" s="19"/>
      <c r="J37" s="19">
        <v>0</v>
      </c>
      <c r="P37" s="19">
        <v>10000</v>
      </c>
    </row>
    <row r="38" spans="2:16">
      <c r="B38" t="s">
        <v>35</v>
      </c>
      <c r="F38" s="19">
        <f>-M35</f>
        <v>2420</v>
      </c>
      <c r="G38" s="19"/>
      <c r="H38" s="19"/>
      <c r="I38" s="19"/>
      <c r="J38" s="19">
        <v>1000</v>
      </c>
      <c r="P38" s="19">
        <v>2500</v>
      </c>
    </row>
    <row r="39" spans="2:16">
      <c r="B39" t="s">
        <v>37</v>
      </c>
      <c r="F39" s="19">
        <v>12280</v>
      </c>
      <c r="G39" s="19"/>
      <c r="H39" s="19"/>
      <c r="I39" s="19"/>
      <c r="J39" s="19">
        <v>12700</v>
      </c>
      <c r="P39" s="19">
        <v>19000</v>
      </c>
    </row>
    <row r="40" spans="2:16" ht="15" thickBot="1">
      <c r="B40" s="34" t="s">
        <v>32</v>
      </c>
      <c r="C40" s="34"/>
      <c r="D40" s="34"/>
      <c r="E40" s="34"/>
      <c r="F40" s="22">
        <f>-M32</f>
        <v>4721.5599999999995</v>
      </c>
      <c r="G40" s="22"/>
      <c r="H40" s="19"/>
      <c r="I40" s="19"/>
      <c r="J40" s="41">
        <v>5000</v>
      </c>
      <c r="P40" s="41">
        <v>7500</v>
      </c>
    </row>
    <row r="41" spans="2:16">
      <c r="B41" s="14" t="s">
        <v>38</v>
      </c>
      <c r="C41" s="14"/>
      <c r="D41" s="14"/>
      <c r="E41" s="14"/>
      <c r="F41" s="36">
        <f>SUM(F26:F40)</f>
        <v>70346.559999999998</v>
      </c>
      <c r="G41" s="19"/>
      <c r="H41" s="19"/>
      <c r="I41" s="19"/>
      <c r="J41" s="19">
        <f>SUM(J26:J40)</f>
        <v>119100</v>
      </c>
      <c r="P41" s="19">
        <f>SUM(P26:P40)</f>
        <v>210000</v>
      </c>
    </row>
    <row r="42" spans="2:16">
      <c r="F42" s="19"/>
      <c r="G42" s="19"/>
      <c r="H42" s="19"/>
      <c r="I42" s="19"/>
      <c r="J42" s="19"/>
      <c r="P42" s="19"/>
    </row>
    <row r="43" spans="2:16">
      <c r="B43" s="14" t="s">
        <v>39</v>
      </c>
      <c r="C43" s="14"/>
      <c r="D43" s="14"/>
      <c r="E43" s="14"/>
      <c r="F43" s="36">
        <f>+F23-F41</f>
        <v>105775.90000000002</v>
      </c>
      <c r="G43" s="19"/>
      <c r="H43" s="19"/>
      <c r="I43" s="19"/>
      <c r="J43" s="19">
        <f>J23-J41</f>
        <v>50100</v>
      </c>
      <c r="P43" s="19">
        <f>P23-P41</f>
        <v>-19000</v>
      </c>
    </row>
    <row r="44" spans="2:16">
      <c r="F44" s="19"/>
      <c r="G44" s="19"/>
      <c r="H44" s="19"/>
      <c r="I44" s="19"/>
      <c r="J44" s="19"/>
      <c r="P44" s="19"/>
    </row>
    <row r="45" spans="2:16">
      <c r="B45" s="21" t="s">
        <v>30</v>
      </c>
      <c r="F45" s="19">
        <f>+L31</f>
        <v>344.73</v>
      </c>
      <c r="G45" s="19"/>
      <c r="H45" s="19"/>
      <c r="I45" s="19"/>
      <c r="J45" s="19"/>
      <c r="P45" s="19"/>
    </row>
    <row r="46" spans="2:16">
      <c r="B46" s="35" t="s">
        <v>40</v>
      </c>
      <c r="C46" s="34"/>
      <c r="D46" s="34"/>
      <c r="E46" s="34"/>
      <c r="F46" s="22">
        <f>M18</f>
        <v>-1418.52</v>
      </c>
      <c r="G46" s="22"/>
      <c r="H46" s="19"/>
      <c r="I46" s="19"/>
      <c r="J46" s="19"/>
      <c r="P46" s="19"/>
    </row>
    <row r="47" spans="2:16">
      <c r="B47" s="25" t="s">
        <v>41</v>
      </c>
      <c r="C47" s="14"/>
      <c r="D47" s="14"/>
      <c r="E47" s="14"/>
      <c r="F47" s="36">
        <f>SUM(F45:F46)</f>
        <v>-1073.79</v>
      </c>
      <c r="G47" s="19"/>
      <c r="H47" s="19"/>
      <c r="I47" s="25"/>
      <c r="J47" s="19"/>
      <c r="P47" s="19"/>
    </row>
    <row r="48" spans="2:16">
      <c r="F48" s="19"/>
      <c r="G48" s="19"/>
      <c r="H48" s="19"/>
      <c r="I48" s="25"/>
      <c r="J48" s="19"/>
      <c r="P48" s="19"/>
    </row>
    <row r="49" spans="2:16" ht="15" thickBot="1">
      <c r="B49" s="37" t="s">
        <v>42</v>
      </c>
      <c r="C49" s="37"/>
      <c r="D49" s="37"/>
      <c r="E49" s="37"/>
      <c r="F49" s="38">
        <f>+F43+F47</f>
        <v>104702.11000000003</v>
      </c>
      <c r="G49" s="22"/>
      <c r="H49" s="19"/>
      <c r="I49" s="19"/>
      <c r="J49" s="41">
        <f>J43</f>
        <v>50100</v>
      </c>
      <c r="P49" s="41">
        <f>P43</f>
        <v>-19000</v>
      </c>
    </row>
    <row r="50" spans="2:16">
      <c r="F50" s="19"/>
      <c r="G50" s="19"/>
      <c r="H50" s="19"/>
      <c r="I50" s="19"/>
    </row>
    <row r="51" spans="2:16">
      <c r="F51" s="19"/>
      <c r="G51" s="19"/>
      <c r="H51" s="19"/>
      <c r="I51" s="19"/>
    </row>
    <row r="52" spans="2:16">
      <c r="F52" s="19"/>
      <c r="G52" s="19"/>
      <c r="H52" s="19"/>
      <c r="I52" s="19"/>
    </row>
    <row r="53" spans="2:16">
      <c r="F53" s="19"/>
      <c r="G53" s="19"/>
      <c r="H53" s="19"/>
      <c r="I53" s="26"/>
      <c r="J53" s="19"/>
    </row>
    <row r="54" spans="2:16">
      <c r="F54" s="19"/>
      <c r="G54" s="19"/>
      <c r="H54" s="19"/>
      <c r="I54" s="19"/>
    </row>
    <row r="55" spans="2:16">
      <c r="F55" s="19"/>
      <c r="G55" s="19"/>
      <c r="H55" s="19"/>
      <c r="I55" s="19"/>
    </row>
    <row r="56" spans="2:16">
      <c r="F56" s="19"/>
      <c r="G56" s="19"/>
      <c r="H56" s="19"/>
      <c r="I56" s="19"/>
    </row>
    <row r="57" spans="2:16">
      <c r="F57" s="19"/>
      <c r="G57" s="19"/>
      <c r="H57" s="19"/>
      <c r="I57" s="19"/>
    </row>
    <row r="58" spans="2:16">
      <c r="F58" s="19"/>
      <c r="G58" s="19"/>
      <c r="H58" s="19"/>
      <c r="I58" s="19"/>
    </row>
    <row r="59" spans="2:16">
      <c r="F59" s="19"/>
      <c r="G59" s="19"/>
      <c r="H59" s="19"/>
      <c r="I59" s="19"/>
    </row>
    <row r="60" spans="2:16">
      <c r="F60" s="19"/>
      <c r="G60" s="19"/>
      <c r="H60" s="19"/>
      <c r="I60" s="19"/>
    </row>
    <row r="61" spans="2:16">
      <c r="F61" s="19"/>
      <c r="G61" s="19"/>
      <c r="H61" s="19"/>
      <c r="I61" s="19"/>
    </row>
    <row r="62" spans="2:16">
      <c r="F62" s="19"/>
      <c r="G62" s="19"/>
      <c r="H62" s="19"/>
      <c r="I62" s="26"/>
      <c r="J62" s="19"/>
    </row>
    <row r="63" spans="2:16">
      <c r="F63" s="19"/>
      <c r="G63" s="19"/>
      <c r="H63" s="19"/>
      <c r="I63" s="19"/>
    </row>
    <row r="64" spans="2:16">
      <c r="F64" s="19"/>
      <c r="G64" s="19"/>
      <c r="H64" s="19"/>
      <c r="I64" s="19"/>
    </row>
    <row r="65" spans="2:12">
      <c r="F65" s="19"/>
      <c r="G65" s="19"/>
      <c r="H65" s="19"/>
      <c r="I65" s="19"/>
    </row>
    <row r="66" spans="2:12">
      <c r="F66" s="19"/>
      <c r="G66" s="19"/>
      <c r="H66" s="19"/>
      <c r="I66" s="19"/>
    </row>
    <row r="67" spans="2:12" ht="18">
      <c r="D67" s="18" t="s">
        <v>43</v>
      </c>
      <c r="E67" s="24"/>
      <c r="F67" s="25"/>
      <c r="G67" s="25"/>
      <c r="H67" s="25"/>
      <c r="I67" s="19"/>
    </row>
    <row r="68" spans="2:12" ht="18">
      <c r="D68" s="18"/>
      <c r="E68" s="24"/>
      <c r="F68" s="25"/>
      <c r="G68" s="25"/>
      <c r="H68" s="25"/>
      <c r="I68" s="19"/>
    </row>
    <row r="69" spans="2:12">
      <c r="F69" s="19"/>
      <c r="G69" s="19"/>
      <c r="H69" s="19"/>
      <c r="I69" s="19"/>
    </row>
    <row r="70" spans="2:12">
      <c r="F70" s="26">
        <v>45291</v>
      </c>
      <c r="G70" s="19"/>
      <c r="H70" s="26">
        <v>44926</v>
      </c>
      <c r="I70" s="19"/>
    </row>
    <row r="71" spans="2:12">
      <c r="B71" s="20" t="s">
        <v>44</v>
      </c>
      <c r="F71" s="19"/>
      <c r="G71" s="19"/>
      <c r="H71" s="19"/>
      <c r="I71" s="19"/>
    </row>
    <row r="72" spans="2:12">
      <c r="B72" s="20"/>
      <c r="F72" s="19"/>
      <c r="G72" s="19"/>
      <c r="H72" s="19"/>
      <c r="I72" s="19"/>
    </row>
    <row r="73" spans="2:12">
      <c r="B73" s="20"/>
      <c r="F73" s="19"/>
      <c r="G73" s="19"/>
      <c r="H73" s="19"/>
      <c r="I73" s="19"/>
    </row>
    <row r="74" spans="2:12">
      <c r="B74" t="s">
        <v>45</v>
      </c>
      <c r="F74" s="19">
        <f>181364+36</f>
        <v>181400</v>
      </c>
      <c r="G74" s="19"/>
      <c r="H74" s="19">
        <v>61044</v>
      </c>
      <c r="I74" s="19"/>
      <c r="L74">
        <v>181402</v>
      </c>
    </row>
    <row r="75" spans="2:12">
      <c r="B75" s="21" t="s">
        <v>46</v>
      </c>
      <c r="F75" s="19">
        <f>Z121</f>
        <v>0</v>
      </c>
      <c r="G75" s="19"/>
      <c r="H75" s="19">
        <v>0</v>
      </c>
      <c r="I75" s="19"/>
      <c r="L75" s="19">
        <f>-L74+F74</f>
        <v>-2</v>
      </c>
    </row>
    <row r="76" spans="2:12">
      <c r="F76" s="19"/>
      <c r="G76" s="19"/>
      <c r="H76" s="19"/>
      <c r="I76" s="19"/>
    </row>
    <row r="77" spans="2:12" ht="15" thickBot="1">
      <c r="B77" t="s">
        <v>47</v>
      </c>
      <c r="F77" s="27">
        <f>SUM(F74:F76)</f>
        <v>181400</v>
      </c>
      <c r="G77" s="19"/>
      <c r="H77" s="27">
        <f>SUM(H74:H76)</f>
        <v>61044</v>
      </c>
    </row>
    <row r="78" spans="2:12">
      <c r="F78" s="19"/>
      <c r="G78" s="19"/>
      <c r="H78" s="19"/>
    </row>
    <row r="79" spans="2:12">
      <c r="B79" s="20" t="s">
        <v>48</v>
      </c>
      <c r="F79" s="19"/>
      <c r="G79" s="19"/>
      <c r="H79" s="19"/>
    </row>
    <row r="80" spans="2:12">
      <c r="B80" s="21" t="s">
        <v>49</v>
      </c>
      <c r="F80" s="19">
        <f>3375+12280</f>
        <v>15655</v>
      </c>
      <c r="G80" s="19"/>
      <c r="H80" s="19"/>
    </row>
    <row r="81" spans="2:16">
      <c r="B81" s="20"/>
      <c r="F81" s="19"/>
      <c r="G81" s="19"/>
      <c r="H81" s="19"/>
    </row>
    <row r="82" spans="2:16">
      <c r="B82" s="21" t="s">
        <v>50</v>
      </c>
      <c r="F82" s="19">
        <f>H84</f>
        <v>61044</v>
      </c>
      <c r="G82" s="19"/>
      <c r="H82" s="19">
        <v>96377</v>
      </c>
    </row>
    <row r="83" spans="2:16">
      <c r="B83" s="21" t="s">
        <v>51</v>
      </c>
      <c r="F83" s="19">
        <f>F49</f>
        <v>104702.11000000003</v>
      </c>
      <c r="G83" s="19"/>
      <c r="H83" s="19">
        <v>-35333</v>
      </c>
    </row>
    <row r="84" spans="2:16">
      <c r="B84" t="s">
        <v>52</v>
      </c>
      <c r="F84" s="23">
        <f>SUM(F82:F83)-1</f>
        <v>165745.11000000004</v>
      </c>
      <c r="G84" s="19"/>
      <c r="H84" s="23">
        <f>SUM(H82:H83)</f>
        <v>61044</v>
      </c>
    </row>
    <row r="85" spans="2:16">
      <c r="F85" s="19"/>
      <c r="G85" s="19"/>
      <c r="H85" s="19"/>
    </row>
    <row r="86" spans="2:16" ht="15" thickBot="1">
      <c r="B86" s="21" t="s">
        <v>53</v>
      </c>
      <c r="F86" s="27">
        <f>+F80+F84</f>
        <v>181400.11000000004</v>
      </c>
      <c r="G86" s="19"/>
      <c r="H86" s="27">
        <f>+H84</f>
        <v>61044</v>
      </c>
      <c r="P86" s="19">
        <f>+F86-F77</f>
        <v>0.11000000004423782</v>
      </c>
    </row>
    <row r="93" spans="2:16">
      <c r="B93" t="s">
        <v>54</v>
      </c>
      <c r="E93" t="s">
        <v>55</v>
      </c>
      <c r="I93" t="s">
        <v>56</v>
      </c>
    </row>
    <row r="97" spans="2:9">
      <c r="B97" t="s">
        <v>57</v>
      </c>
      <c r="E97" t="s">
        <v>58</v>
      </c>
      <c r="I97" t="s">
        <v>59</v>
      </c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2A5CA-C714-41D5-B9A1-EC068F93D0DA}">
  <dimension ref="A3:C24"/>
  <sheetViews>
    <sheetView topLeftCell="A3" workbookViewId="0">
      <selection activeCell="A4" sqref="A4:C20"/>
    </sheetView>
  </sheetViews>
  <sheetFormatPr defaultColWidth="11.42578125" defaultRowHeight="14.45"/>
  <cols>
    <col min="1" max="1" width="34.42578125" bestFit="1" customWidth="1"/>
    <col min="2" max="2" width="13.85546875" style="32" bestFit="1" customWidth="1"/>
    <col min="3" max="3" width="12.42578125" style="32" bestFit="1" customWidth="1"/>
  </cols>
  <sheetData>
    <row r="3" spans="1:3">
      <c r="A3" s="30" t="s">
        <v>4</v>
      </c>
      <c r="B3" t="s">
        <v>5</v>
      </c>
      <c r="C3" t="s">
        <v>6</v>
      </c>
    </row>
    <row r="4" spans="1:3">
      <c r="A4" s="31" t="s">
        <v>7</v>
      </c>
      <c r="B4" s="33">
        <v>400</v>
      </c>
      <c r="C4" s="33"/>
    </row>
    <row r="5" spans="1:3">
      <c r="A5" s="31" t="s">
        <v>9</v>
      </c>
      <c r="B5" s="33"/>
      <c r="C5" s="33">
        <v>-2837</v>
      </c>
    </row>
    <row r="6" spans="1:3">
      <c r="A6" s="31" t="s">
        <v>11</v>
      </c>
      <c r="B6" s="33"/>
      <c r="C6" s="33">
        <v>-7513</v>
      </c>
    </row>
    <row r="7" spans="1:3">
      <c r="A7" s="31" t="s">
        <v>14</v>
      </c>
      <c r="B7" s="33"/>
      <c r="C7" s="33">
        <v>-1418.52</v>
      </c>
    </row>
    <row r="8" spans="1:3">
      <c r="A8" s="31" t="s">
        <v>16</v>
      </c>
      <c r="B8" s="33"/>
      <c r="C8" s="33">
        <v>-13836</v>
      </c>
    </row>
    <row r="9" spans="1:3">
      <c r="A9" s="31" t="s">
        <v>18</v>
      </c>
      <c r="B9" s="33"/>
      <c r="C9" s="33">
        <v>-4841</v>
      </c>
    </row>
    <row r="10" spans="1:3">
      <c r="A10" s="31" t="s">
        <v>15</v>
      </c>
      <c r="B10" s="33">
        <v>24001</v>
      </c>
      <c r="C10" s="33"/>
    </row>
    <row r="11" spans="1:3">
      <c r="A11" s="31" t="s">
        <v>22</v>
      </c>
      <c r="B11" s="33"/>
      <c r="C11" s="33">
        <v>-5501</v>
      </c>
    </row>
    <row r="12" spans="1:3">
      <c r="A12" s="31" t="s">
        <v>10</v>
      </c>
      <c r="B12" s="33">
        <v>86450.74</v>
      </c>
      <c r="C12" s="33"/>
    </row>
    <row r="13" spans="1:3">
      <c r="A13" s="31" t="s">
        <v>13</v>
      </c>
      <c r="B13" s="33">
        <v>15270.720000000001</v>
      </c>
      <c r="C13" s="33"/>
    </row>
    <row r="14" spans="1:3">
      <c r="A14" s="31" t="s">
        <v>25</v>
      </c>
      <c r="B14" s="33"/>
      <c r="C14" s="33">
        <v>-2528</v>
      </c>
    </row>
    <row r="15" spans="1:3">
      <c r="A15" s="31" t="s">
        <v>30</v>
      </c>
      <c r="B15" s="33">
        <v>344.73</v>
      </c>
      <c r="C15" s="33"/>
    </row>
    <row r="16" spans="1:3">
      <c r="A16" s="31" t="s">
        <v>32</v>
      </c>
      <c r="B16" s="33"/>
      <c r="C16" s="33">
        <v>-4721.5599999999995</v>
      </c>
    </row>
    <row r="17" spans="1:3">
      <c r="A17" s="31" t="s">
        <v>17</v>
      </c>
      <c r="B17" s="33">
        <v>50000</v>
      </c>
      <c r="C17" s="33"/>
    </row>
    <row r="18" spans="1:3">
      <c r="A18" s="31" t="s">
        <v>34</v>
      </c>
      <c r="B18" s="33"/>
      <c r="C18" s="33">
        <v>-4782.2</v>
      </c>
    </row>
    <row r="19" spans="1:3">
      <c r="A19" s="31" t="s">
        <v>35</v>
      </c>
      <c r="B19" s="33"/>
      <c r="C19" s="33">
        <v>-2420</v>
      </c>
    </row>
    <row r="20" spans="1:3">
      <c r="A20" s="31" t="s">
        <v>36</v>
      </c>
      <c r="B20" s="33"/>
      <c r="C20" s="33">
        <v>-9086.7999999999993</v>
      </c>
    </row>
    <row r="21" spans="1:3">
      <c r="A21" s="31" t="s">
        <v>60</v>
      </c>
      <c r="B21" s="33">
        <v>176467.19</v>
      </c>
      <c r="C21" s="33">
        <v>-59485.08</v>
      </c>
    </row>
    <row r="22" spans="1:3">
      <c r="B22"/>
      <c r="C22"/>
    </row>
    <row r="23" spans="1:3">
      <c r="B23"/>
      <c r="C23"/>
    </row>
    <row r="24" spans="1:3">
      <c r="B24"/>
      <c r="C2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72E44-E065-47A9-9532-90BA555A5637}">
  <dimension ref="A1:Q59"/>
  <sheetViews>
    <sheetView topLeftCell="A47" workbookViewId="0">
      <selection activeCell="D74" sqref="D74"/>
    </sheetView>
  </sheetViews>
  <sheetFormatPr defaultColWidth="8.7109375" defaultRowHeight="14.45"/>
  <cols>
    <col min="1" max="1" width="10.140625" bestFit="1" customWidth="1"/>
    <col min="2" max="2" width="36" bestFit="1" customWidth="1"/>
    <col min="3" max="3" width="10.85546875" customWidth="1"/>
    <col min="4" max="4" width="10.7109375" bestFit="1" customWidth="1"/>
    <col min="11" max="11" width="10.140625" bestFit="1" customWidth="1"/>
    <col min="12" max="12" width="42.42578125" bestFit="1" customWidth="1"/>
    <col min="13" max="15" width="10.7109375" bestFit="1" customWidth="1"/>
    <col min="17" max="17" width="10" bestFit="1" customWidth="1"/>
  </cols>
  <sheetData>
    <row r="1" spans="1:17">
      <c r="K1" t="s">
        <v>61</v>
      </c>
      <c r="L1" t="s">
        <v>62</v>
      </c>
      <c r="M1" t="s">
        <v>63</v>
      </c>
      <c r="N1" t="s">
        <v>64</v>
      </c>
      <c r="O1" s="14" t="s">
        <v>65</v>
      </c>
      <c r="Q1" t="s">
        <v>66</v>
      </c>
    </row>
    <row r="2" spans="1:17">
      <c r="A2" t="s">
        <v>61</v>
      </c>
      <c r="B2" t="s">
        <v>62</v>
      </c>
      <c r="C2" t="s">
        <v>63</v>
      </c>
      <c r="D2" t="s">
        <v>64</v>
      </c>
      <c r="E2" t="s">
        <v>65</v>
      </c>
      <c r="F2" s="14" t="s">
        <v>67</v>
      </c>
      <c r="K2" s="1">
        <v>45093</v>
      </c>
      <c r="L2" t="s">
        <v>68</v>
      </c>
      <c r="M2" s="4">
        <v>129920.65</v>
      </c>
      <c r="N2" s="6"/>
      <c r="O2" s="15"/>
      <c r="P2" s="13"/>
      <c r="Q2" s="2">
        <f>M2</f>
        <v>129920.65</v>
      </c>
    </row>
    <row r="3" spans="1:17">
      <c r="A3" s="1">
        <v>44927</v>
      </c>
      <c r="C3" s="3"/>
      <c r="D3" s="5"/>
      <c r="E3" s="13"/>
      <c r="K3" s="1">
        <v>45177</v>
      </c>
      <c r="L3" t="s">
        <v>69</v>
      </c>
      <c r="M3" s="3"/>
      <c r="N3" s="6">
        <v>-1890</v>
      </c>
      <c r="O3" s="15">
        <v>1</v>
      </c>
      <c r="P3" s="13"/>
      <c r="Q3" s="2">
        <f>Q2+M3+N3</f>
        <v>128030.65</v>
      </c>
    </row>
    <row r="4" spans="1:17">
      <c r="A4" s="1">
        <v>44932</v>
      </c>
      <c r="B4" s="29" t="s">
        <v>70</v>
      </c>
      <c r="C4" s="4">
        <v>4909.8</v>
      </c>
      <c r="D4" s="6"/>
      <c r="E4" s="13"/>
      <c r="F4" s="21" t="s">
        <v>13</v>
      </c>
      <c r="K4" s="1">
        <v>45204</v>
      </c>
      <c r="L4" t="s">
        <v>71</v>
      </c>
      <c r="M4" s="3"/>
      <c r="N4" s="6">
        <v>-3079</v>
      </c>
      <c r="O4" s="15">
        <v>2</v>
      </c>
      <c r="P4" s="13"/>
      <c r="Q4" s="2">
        <f t="shared" ref="Q4:Q26" si="0">Q3+M4+N4</f>
        <v>124951.65</v>
      </c>
    </row>
    <row r="5" spans="1:17">
      <c r="A5" s="1">
        <v>44937</v>
      </c>
      <c r="B5" s="29" t="s">
        <v>72</v>
      </c>
      <c r="C5" s="4">
        <v>8371</v>
      </c>
      <c r="D5" s="6"/>
      <c r="E5" s="13"/>
      <c r="F5" s="21" t="s">
        <v>10</v>
      </c>
      <c r="K5" s="1">
        <v>45219</v>
      </c>
      <c r="L5" t="s">
        <v>73</v>
      </c>
      <c r="M5" s="3"/>
      <c r="N5" s="6">
        <v>-598</v>
      </c>
      <c r="O5" s="15">
        <v>3</v>
      </c>
      <c r="P5" s="13"/>
      <c r="Q5" s="2">
        <f t="shared" si="0"/>
        <v>124353.65</v>
      </c>
    </row>
    <row r="6" spans="1:17">
      <c r="A6" s="1">
        <v>44938</v>
      </c>
      <c r="B6" t="s">
        <v>74</v>
      </c>
      <c r="C6" s="4">
        <v>400</v>
      </c>
      <c r="D6" s="6"/>
      <c r="E6" s="13"/>
      <c r="F6" t="s">
        <v>7</v>
      </c>
      <c r="K6" s="1">
        <v>45219</v>
      </c>
      <c r="L6" t="s">
        <v>73</v>
      </c>
      <c r="M6" s="3"/>
      <c r="N6" s="6">
        <v>-948</v>
      </c>
      <c r="O6" s="15">
        <v>15</v>
      </c>
      <c r="P6" s="13"/>
      <c r="Q6" s="2">
        <f t="shared" si="0"/>
        <v>123405.65</v>
      </c>
    </row>
    <row r="7" spans="1:17">
      <c r="A7" s="1">
        <v>44991</v>
      </c>
      <c r="B7" t="s">
        <v>75</v>
      </c>
      <c r="C7" s="4"/>
      <c r="D7" s="6">
        <v>-4782.2</v>
      </c>
      <c r="E7" s="13">
        <v>100</v>
      </c>
      <c r="F7" t="s">
        <v>34</v>
      </c>
      <c r="K7" s="1">
        <v>45230</v>
      </c>
      <c r="L7" t="s">
        <v>76</v>
      </c>
      <c r="M7" s="3"/>
      <c r="N7" s="6">
        <v>-5000</v>
      </c>
      <c r="O7" s="15">
        <v>4</v>
      </c>
      <c r="P7" s="13"/>
      <c r="Q7" s="2">
        <f t="shared" si="0"/>
        <v>118405.65</v>
      </c>
    </row>
    <row r="8" spans="1:17">
      <c r="A8" s="1">
        <v>45006</v>
      </c>
      <c r="B8" t="s">
        <v>77</v>
      </c>
      <c r="C8" s="4"/>
      <c r="D8" s="6">
        <v>-1106.8</v>
      </c>
      <c r="E8" s="13">
        <v>101</v>
      </c>
      <c r="F8" t="s">
        <v>32</v>
      </c>
      <c r="K8" s="1">
        <v>45231</v>
      </c>
      <c r="L8" t="s">
        <v>78</v>
      </c>
      <c r="M8" s="3"/>
      <c r="N8" s="6">
        <v>-1466</v>
      </c>
      <c r="O8" s="15">
        <v>5</v>
      </c>
      <c r="P8" s="13"/>
      <c r="Q8" s="2">
        <f t="shared" si="0"/>
        <v>116939.65</v>
      </c>
    </row>
    <row r="9" spans="1:17">
      <c r="A9" s="1">
        <v>45016</v>
      </c>
      <c r="B9" t="s">
        <v>79</v>
      </c>
      <c r="C9" s="4"/>
      <c r="D9" s="6">
        <v>-2299.5700000000002</v>
      </c>
      <c r="E9" s="17" t="s">
        <v>80</v>
      </c>
      <c r="F9" t="s">
        <v>32</v>
      </c>
      <c r="K9" s="1">
        <v>45233</v>
      </c>
      <c r="L9" t="s">
        <v>81</v>
      </c>
      <c r="M9" s="3"/>
      <c r="N9" s="6">
        <v>-5501</v>
      </c>
      <c r="O9" s="15">
        <v>6</v>
      </c>
      <c r="P9" s="13"/>
      <c r="Q9" s="2">
        <f t="shared" si="0"/>
        <v>111438.65</v>
      </c>
    </row>
    <row r="10" spans="1:17">
      <c r="A10" s="1">
        <v>45016</v>
      </c>
      <c r="B10" t="s">
        <v>14</v>
      </c>
      <c r="C10" s="4"/>
      <c r="D10" s="6">
        <v>-3</v>
      </c>
      <c r="E10" s="13"/>
      <c r="F10" t="s">
        <v>14</v>
      </c>
      <c r="K10" s="1">
        <v>45236</v>
      </c>
      <c r="L10" t="s">
        <v>82</v>
      </c>
      <c r="M10" s="3">
        <v>3000</v>
      </c>
      <c r="N10" s="5"/>
      <c r="O10" s="14"/>
      <c r="P10" s="13"/>
      <c r="Q10" s="2">
        <f t="shared" si="0"/>
        <v>114438.65</v>
      </c>
    </row>
    <row r="11" spans="1:17">
      <c r="A11" s="1">
        <v>45036</v>
      </c>
      <c r="B11" t="s">
        <v>14</v>
      </c>
      <c r="C11" s="4"/>
      <c r="D11" s="6">
        <v>-1.5</v>
      </c>
      <c r="E11" s="13"/>
      <c r="F11" t="s">
        <v>14</v>
      </c>
      <c r="K11" s="1">
        <v>45237</v>
      </c>
      <c r="L11" t="s">
        <v>83</v>
      </c>
      <c r="M11" s="3"/>
      <c r="N11" s="6">
        <v>-19</v>
      </c>
      <c r="O11" s="15"/>
      <c r="P11" s="13"/>
      <c r="Q11" s="2">
        <f t="shared" si="0"/>
        <v>114419.65</v>
      </c>
    </row>
    <row r="12" spans="1:17">
      <c r="A12" s="1">
        <v>45037</v>
      </c>
      <c r="B12" s="29" t="s">
        <v>84</v>
      </c>
      <c r="C12" s="4">
        <v>62960.5</v>
      </c>
      <c r="D12" s="6"/>
      <c r="E12" s="13"/>
      <c r="F12" t="s">
        <v>10</v>
      </c>
      <c r="K12" s="1">
        <v>45239</v>
      </c>
      <c r="L12" t="s">
        <v>85</v>
      </c>
      <c r="M12" s="3">
        <v>50000</v>
      </c>
      <c r="N12" s="6"/>
      <c r="O12" s="15">
        <v>7</v>
      </c>
      <c r="P12" s="13"/>
      <c r="Q12" s="2">
        <f t="shared" si="0"/>
        <v>164419.65</v>
      </c>
    </row>
    <row r="13" spans="1:17">
      <c r="A13" s="1">
        <v>45054</v>
      </c>
      <c r="B13" t="s">
        <v>86</v>
      </c>
      <c r="C13" s="4"/>
      <c r="D13" s="6">
        <v>-125</v>
      </c>
      <c r="E13" s="13"/>
      <c r="F13" t="s">
        <v>14</v>
      </c>
      <c r="K13" s="1">
        <v>45243</v>
      </c>
      <c r="L13" t="s">
        <v>87</v>
      </c>
      <c r="M13" s="3"/>
      <c r="N13" s="6">
        <v>-2420</v>
      </c>
      <c r="O13" s="15">
        <v>8</v>
      </c>
      <c r="P13" s="13"/>
      <c r="Q13" s="2">
        <f t="shared" si="0"/>
        <v>161999.65</v>
      </c>
    </row>
    <row r="14" spans="1:17">
      <c r="A14" s="1">
        <v>45054</v>
      </c>
      <c r="B14" s="29" t="s">
        <v>88</v>
      </c>
      <c r="C14" s="4">
        <v>5440.1</v>
      </c>
      <c r="D14" s="6"/>
      <c r="E14" s="13"/>
      <c r="F14" t="s">
        <v>13</v>
      </c>
      <c r="K14" t="s">
        <v>89</v>
      </c>
      <c r="L14" t="s">
        <v>90</v>
      </c>
      <c r="M14" s="3">
        <v>16701</v>
      </c>
      <c r="N14" s="6"/>
      <c r="O14" s="15"/>
      <c r="P14" s="13"/>
      <c r="Q14" s="2">
        <f t="shared" si="0"/>
        <v>178700.65</v>
      </c>
    </row>
    <row r="15" spans="1:17">
      <c r="A15" s="1">
        <v>45069</v>
      </c>
      <c r="B15" s="29" t="s">
        <v>91</v>
      </c>
      <c r="C15" s="4">
        <v>293</v>
      </c>
      <c r="D15" s="6"/>
      <c r="E15" s="13"/>
      <c r="F15" t="s">
        <v>30</v>
      </c>
      <c r="L15" t="s">
        <v>92</v>
      </c>
      <c r="M15" s="3"/>
      <c r="N15" s="6">
        <v>-292.27</v>
      </c>
      <c r="O15" s="15"/>
      <c r="P15" s="13"/>
      <c r="Q15" s="2">
        <f t="shared" si="0"/>
        <v>178408.38</v>
      </c>
    </row>
    <row r="16" spans="1:17">
      <c r="A16" s="1">
        <v>45082</v>
      </c>
      <c r="B16" t="s">
        <v>86</v>
      </c>
      <c r="C16" s="4"/>
      <c r="D16" s="6">
        <v>-125</v>
      </c>
      <c r="E16" s="13"/>
      <c r="F16" t="s">
        <v>14</v>
      </c>
      <c r="K16" t="s">
        <v>93</v>
      </c>
      <c r="L16" t="s">
        <v>94</v>
      </c>
      <c r="M16" s="3">
        <v>1800</v>
      </c>
      <c r="N16" s="6"/>
      <c r="O16" s="15"/>
      <c r="P16" s="13"/>
      <c r="Q16" s="2">
        <f t="shared" si="0"/>
        <v>180208.38</v>
      </c>
    </row>
    <row r="17" spans="1:17">
      <c r="A17" s="1">
        <v>45083</v>
      </c>
      <c r="B17" t="s">
        <v>95</v>
      </c>
      <c r="C17" s="4"/>
      <c r="D17" s="6">
        <v>-2528</v>
      </c>
      <c r="E17" s="13">
        <v>103</v>
      </c>
      <c r="F17" t="s">
        <v>25</v>
      </c>
      <c r="K17" s="1">
        <v>45245</v>
      </c>
      <c r="L17" t="s">
        <v>94</v>
      </c>
      <c r="M17" s="3">
        <v>700</v>
      </c>
      <c r="N17" s="6"/>
      <c r="O17" s="15"/>
      <c r="P17" s="13"/>
      <c r="Q17" s="2">
        <f t="shared" si="0"/>
        <v>180908.38</v>
      </c>
    </row>
    <row r="18" spans="1:17">
      <c r="A18" s="1">
        <v>45083</v>
      </c>
      <c r="B18" t="s">
        <v>96</v>
      </c>
      <c r="C18" s="4"/>
      <c r="D18" s="6">
        <v>-1315.19</v>
      </c>
      <c r="E18" s="13">
        <v>104</v>
      </c>
      <c r="F18" t="s">
        <v>32</v>
      </c>
      <c r="K18" s="1">
        <v>45245</v>
      </c>
      <c r="L18" t="s">
        <v>97</v>
      </c>
      <c r="M18" s="3">
        <v>1000</v>
      </c>
      <c r="N18" s="6"/>
      <c r="O18" s="15">
        <v>9</v>
      </c>
      <c r="P18" s="13"/>
      <c r="Q18" s="2">
        <f t="shared" si="0"/>
        <v>181908.38</v>
      </c>
    </row>
    <row r="19" spans="1:17">
      <c r="A19" s="1">
        <v>45089</v>
      </c>
      <c r="B19" t="s">
        <v>98</v>
      </c>
      <c r="C19" s="4"/>
      <c r="D19" s="6">
        <v>-1500</v>
      </c>
      <c r="E19" s="13">
        <v>102</v>
      </c>
      <c r="F19" t="s">
        <v>9</v>
      </c>
      <c r="K19" s="1">
        <v>45257</v>
      </c>
      <c r="L19" t="s">
        <v>82</v>
      </c>
      <c r="M19" s="3">
        <v>600</v>
      </c>
      <c r="N19" s="6"/>
      <c r="O19" s="15"/>
      <c r="P19" s="13"/>
      <c r="Q19" s="2">
        <f t="shared" si="0"/>
        <v>182508.38</v>
      </c>
    </row>
    <row r="20" spans="1:17">
      <c r="A20" s="1">
        <v>45093</v>
      </c>
      <c r="B20" s="29" t="s">
        <v>99</v>
      </c>
      <c r="C20" s="4">
        <v>288.24</v>
      </c>
      <c r="D20" s="6"/>
      <c r="E20" s="13"/>
      <c r="F20" t="s">
        <v>10</v>
      </c>
      <c r="K20" s="1">
        <v>45258</v>
      </c>
      <c r="L20" t="s">
        <v>94</v>
      </c>
      <c r="M20" s="3">
        <v>200</v>
      </c>
      <c r="N20" s="6"/>
      <c r="O20" s="15"/>
      <c r="P20" s="13"/>
      <c r="Q20" s="2">
        <f t="shared" si="0"/>
        <v>182708.38</v>
      </c>
    </row>
    <row r="21" spans="1:17">
      <c r="A21" s="1">
        <v>45096</v>
      </c>
      <c r="B21" s="29" t="s">
        <v>72</v>
      </c>
      <c r="C21" s="4">
        <v>4000</v>
      </c>
      <c r="D21" s="6"/>
      <c r="E21" s="13"/>
      <c r="F21" t="s">
        <v>10</v>
      </c>
      <c r="K21" s="1">
        <v>45265</v>
      </c>
      <c r="L21" t="s">
        <v>83</v>
      </c>
      <c r="M21" s="3"/>
      <c r="N21" s="6">
        <v>-14.25</v>
      </c>
      <c r="O21" s="15"/>
      <c r="P21" s="13"/>
      <c r="Q21" s="2" t="e">
        <f>#REF!+M21+N21</f>
        <v>#REF!</v>
      </c>
    </row>
    <row r="22" spans="1:17">
      <c r="A22" s="1">
        <v>45110</v>
      </c>
      <c r="B22" t="s">
        <v>86</v>
      </c>
      <c r="C22" s="4"/>
      <c r="D22" s="6">
        <v>-138.5</v>
      </c>
      <c r="E22" s="13"/>
      <c r="F22" t="s">
        <v>14</v>
      </c>
      <c r="K22" s="1">
        <v>45274</v>
      </c>
      <c r="L22" t="s">
        <v>100</v>
      </c>
      <c r="M22" s="3"/>
      <c r="N22" s="6">
        <v>-2436</v>
      </c>
      <c r="O22" s="15">
        <v>11</v>
      </c>
      <c r="P22" s="13"/>
      <c r="Q22" s="2" t="e">
        <f t="shared" si="0"/>
        <v>#REF!</v>
      </c>
    </row>
    <row r="23" spans="1:17">
      <c r="A23" s="1">
        <v>45145</v>
      </c>
      <c r="B23" t="s">
        <v>86</v>
      </c>
      <c r="C23" s="4"/>
      <c r="D23" s="6">
        <v>-125</v>
      </c>
      <c r="E23" s="13"/>
      <c r="F23" t="s">
        <v>14</v>
      </c>
      <c r="K23" s="1">
        <v>45278</v>
      </c>
      <c r="L23" t="s">
        <v>101</v>
      </c>
      <c r="M23" s="3"/>
      <c r="N23" s="6">
        <v>-1250</v>
      </c>
      <c r="O23" s="15">
        <v>12</v>
      </c>
      <c r="P23" s="13"/>
      <c r="Q23" s="2" t="e">
        <f t="shared" si="0"/>
        <v>#REF!</v>
      </c>
    </row>
    <row r="24" spans="1:17">
      <c r="A24" s="1">
        <v>45173</v>
      </c>
      <c r="B24" t="s">
        <v>86</v>
      </c>
      <c r="C24" s="4"/>
      <c r="D24" s="6">
        <v>-125</v>
      </c>
      <c r="E24" s="13"/>
      <c r="F24" t="s">
        <v>14</v>
      </c>
      <c r="K24" s="1">
        <v>45278</v>
      </c>
      <c r="L24" t="s">
        <v>102</v>
      </c>
      <c r="M24" s="3"/>
      <c r="N24" s="6">
        <v>-2513</v>
      </c>
      <c r="O24" s="15">
        <v>13</v>
      </c>
      <c r="P24" s="13"/>
      <c r="Q24" s="2" t="e">
        <f t="shared" si="0"/>
        <v>#REF!</v>
      </c>
    </row>
    <row r="25" spans="1:17">
      <c r="A25" s="1">
        <v>45176</v>
      </c>
      <c r="B25" s="29" t="s">
        <v>103</v>
      </c>
      <c r="C25" s="4">
        <v>4920.82</v>
      </c>
      <c r="D25" s="6"/>
      <c r="E25" s="13"/>
      <c r="F25" t="s">
        <v>13</v>
      </c>
      <c r="K25" s="1">
        <v>45278</v>
      </c>
      <c r="L25" t="s">
        <v>104</v>
      </c>
      <c r="M25" s="3"/>
      <c r="N25" s="6">
        <v>-11400</v>
      </c>
      <c r="O25" s="15">
        <v>14</v>
      </c>
      <c r="P25" s="13"/>
      <c r="Q25" s="2" t="e">
        <f t="shared" si="0"/>
        <v>#REF!</v>
      </c>
    </row>
    <row r="26" spans="1:17">
      <c r="A26" s="1">
        <v>45176</v>
      </c>
      <c r="B26" s="29" t="s">
        <v>105</v>
      </c>
      <c r="C26" s="4">
        <v>5346</v>
      </c>
      <c r="D26" s="6"/>
      <c r="E26" s="13"/>
      <c r="F26" t="s">
        <v>10</v>
      </c>
      <c r="K26" s="1">
        <v>45282</v>
      </c>
      <c r="L26" t="s">
        <v>106</v>
      </c>
      <c r="M26" s="3">
        <v>18927.05</v>
      </c>
      <c r="N26" s="6"/>
      <c r="O26" s="15"/>
      <c r="P26" s="13"/>
      <c r="Q26" s="2" t="e">
        <f t="shared" si="0"/>
        <v>#REF!</v>
      </c>
    </row>
    <row r="27" spans="1:17">
      <c r="A27" s="1">
        <v>45208</v>
      </c>
      <c r="B27" t="s">
        <v>86</v>
      </c>
      <c r="C27" s="4"/>
      <c r="D27" s="6">
        <v>-125</v>
      </c>
      <c r="E27" s="13"/>
      <c r="F27" t="s">
        <v>14</v>
      </c>
      <c r="M27" s="3"/>
      <c r="N27" s="5"/>
      <c r="O27" s="15"/>
      <c r="Q27" s="2"/>
    </row>
    <row r="28" spans="1:17">
      <c r="A28" s="1">
        <v>45216</v>
      </c>
      <c r="B28" s="29" t="s">
        <v>105</v>
      </c>
      <c r="C28" s="4">
        <v>5485</v>
      </c>
      <c r="D28" s="6"/>
      <c r="E28" s="13"/>
      <c r="F28" t="s">
        <v>10</v>
      </c>
      <c r="K28" s="1"/>
      <c r="L28" t="s">
        <v>23</v>
      </c>
      <c r="M28" s="3"/>
      <c r="N28" s="5"/>
      <c r="O28" s="14"/>
      <c r="Q28" s="2"/>
    </row>
    <row r="29" spans="1:17">
      <c r="A29" s="1">
        <v>45236</v>
      </c>
      <c r="B29" t="s">
        <v>86</v>
      </c>
      <c r="C29" s="4"/>
      <c r="D29">
        <v>-125</v>
      </c>
      <c r="F29" t="s">
        <v>14</v>
      </c>
      <c r="M29" s="3"/>
      <c r="N29" s="5"/>
      <c r="Q29" s="2"/>
    </row>
    <row r="30" spans="1:17">
      <c r="A30" s="1">
        <v>45264</v>
      </c>
      <c r="B30" t="s">
        <v>107</v>
      </c>
      <c r="C30" s="4"/>
      <c r="D30">
        <v>-125</v>
      </c>
      <c r="F30" t="s">
        <v>14</v>
      </c>
      <c r="M30" s="3"/>
      <c r="N30" s="5"/>
      <c r="Q30" s="2"/>
    </row>
    <row r="31" spans="1:17">
      <c r="A31" s="1">
        <v>46012</v>
      </c>
      <c r="B31" t="s">
        <v>108</v>
      </c>
      <c r="D31" s="6">
        <v>-75</v>
      </c>
      <c r="F31" t="s">
        <v>14</v>
      </c>
      <c r="K31" s="10">
        <v>45287</v>
      </c>
      <c r="L31" s="11"/>
      <c r="M31" s="11"/>
      <c r="N31" s="11"/>
      <c r="O31" s="11"/>
      <c r="P31" s="11"/>
      <c r="Q31" s="12">
        <v>181364.18</v>
      </c>
    </row>
    <row r="32" spans="1:17">
      <c r="A32" s="1">
        <v>45281</v>
      </c>
      <c r="B32" s="29" t="s">
        <v>109</v>
      </c>
      <c r="C32">
        <f>13.73+38</f>
        <v>51.730000000000004</v>
      </c>
      <c r="F32" t="s">
        <v>30</v>
      </c>
      <c r="I32" t="s">
        <v>110</v>
      </c>
      <c r="K32" t="s">
        <v>111</v>
      </c>
      <c r="M32" s="3"/>
      <c r="N32" s="5"/>
      <c r="Q32" s="2" t="e">
        <f>Q31-Q26</f>
        <v>#REF!</v>
      </c>
    </row>
    <row r="33" spans="1:7">
      <c r="A33" s="1">
        <v>45177</v>
      </c>
      <c r="B33" t="s">
        <v>69</v>
      </c>
      <c r="C33" s="3"/>
      <c r="D33" s="6">
        <v>-1890</v>
      </c>
      <c r="E33" s="15">
        <v>1</v>
      </c>
      <c r="F33" s="14" t="s">
        <v>36</v>
      </c>
      <c r="G33" s="14"/>
    </row>
    <row r="34" spans="1:7">
      <c r="A34" s="1">
        <v>45204</v>
      </c>
      <c r="B34" t="s">
        <v>71</v>
      </c>
      <c r="C34" s="3"/>
      <c r="D34" s="6">
        <v>-658</v>
      </c>
      <c r="E34" s="15">
        <v>2</v>
      </c>
      <c r="F34" t="s">
        <v>9</v>
      </c>
    </row>
    <row r="35" spans="1:7">
      <c r="A35" s="1">
        <v>45204</v>
      </c>
      <c r="B35" t="s">
        <v>71</v>
      </c>
      <c r="C35" s="3"/>
      <c r="D35" s="6">
        <v>-1742.8</v>
      </c>
      <c r="E35" s="15"/>
      <c r="F35" s="14" t="s">
        <v>36</v>
      </c>
    </row>
    <row r="36" spans="1:7">
      <c r="A36" s="1">
        <v>45204</v>
      </c>
      <c r="B36" t="s">
        <v>71</v>
      </c>
      <c r="C36" s="3"/>
      <c r="D36" s="6">
        <v>-679</v>
      </c>
      <c r="E36" s="15"/>
      <c r="F36" t="s">
        <v>9</v>
      </c>
    </row>
    <row r="37" spans="1:7">
      <c r="A37" s="1">
        <v>45219</v>
      </c>
      <c r="B37" t="s">
        <v>73</v>
      </c>
      <c r="C37" s="3"/>
      <c r="D37" s="6">
        <v>-598</v>
      </c>
      <c r="E37" s="15">
        <v>3</v>
      </c>
      <c r="F37" s="14" t="s">
        <v>36</v>
      </c>
    </row>
    <row r="38" spans="1:7">
      <c r="A38" s="1">
        <v>45219</v>
      </c>
      <c r="B38" t="s">
        <v>73</v>
      </c>
      <c r="C38" s="3"/>
      <c r="D38" s="6">
        <v>-948</v>
      </c>
      <c r="E38" s="15">
        <v>15</v>
      </c>
      <c r="F38" s="14" t="s">
        <v>36</v>
      </c>
    </row>
    <row r="39" spans="1:7">
      <c r="A39" s="1">
        <v>45230</v>
      </c>
      <c r="B39" t="s">
        <v>76</v>
      </c>
      <c r="C39" s="3"/>
      <c r="D39" s="6">
        <v>-5000</v>
      </c>
      <c r="E39" s="15">
        <v>4</v>
      </c>
      <c r="F39" t="s">
        <v>11</v>
      </c>
    </row>
    <row r="40" spans="1:7">
      <c r="A40" s="1">
        <v>45231</v>
      </c>
      <c r="B40" t="s">
        <v>78</v>
      </c>
      <c r="C40" s="3"/>
      <c r="D40" s="6">
        <v>-1466</v>
      </c>
      <c r="E40" s="15">
        <v>5</v>
      </c>
      <c r="F40" t="s">
        <v>18</v>
      </c>
    </row>
    <row r="41" spans="1:7">
      <c r="A41" s="1">
        <v>45233</v>
      </c>
      <c r="B41" t="s">
        <v>81</v>
      </c>
      <c r="C41" s="3"/>
      <c r="D41" s="6">
        <v>-5501</v>
      </c>
      <c r="E41" s="15">
        <v>6</v>
      </c>
      <c r="F41" t="s">
        <v>22</v>
      </c>
    </row>
    <row r="42" spans="1:7">
      <c r="A42" s="1">
        <v>45236</v>
      </c>
      <c r="B42" t="s">
        <v>82</v>
      </c>
      <c r="C42" s="3">
        <v>3000</v>
      </c>
      <c r="D42" s="5"/>
      <c r="E42" s="14"/>
      <c r="F42" t="s">
        <v>15</v>
      </c>
    </row>
    <row r="43" spans="1:7">
      <c r="A43" s="1">
        <v>45237</v>
      </c>
      <c r="B43" t="s">
        <v>83</v>
      </c>
      <c r="C43" s="3"/>
      <c r="D43" s="6">
        <v>-19</v>
      </c>
      <c r="E43" s="15"/>
      <c r="F43" t="s">
        <v>14</v>
      </c>
    </row>
    <row r="44" spans="1:7">
      <c r="A44" s="1">
        <v>45239</v>
      </c>
      <c r="B44" t="s">
        <v>85</v>
      </c>
      <c r="C44" s="3">
        <v>50000</v>
      </c>
      <c r="D44" s="6"/>
      <c r="E44" s="15">
        <v>7</v>
      </c>
      <c r="F44" t="s">
        <v>17</v>
      </c>
    </row>
    <row r="45" spans="1:7">
      <c r="A45" s="1">
        <v>45243</v>
      </c>
      <c r="B45" t="s">
        <v>87</v>
      </c>
      <c r="C45" s="3"/>
      <c r="D45" s="6">
        <v>-2420</v>
      </c>
      <c r="E45" s="15">
        <v>8</v>
      </c>
      <c r="F45" t="s">
        <v>35</v>
      </c>
    </row>
    <row r="46" spans="1:7">
      <c r="A46" t="s">
        <v>89</v>
      </c>
      <c r="B46" t="s">
        <v>90</v>
      </c>
      <c r="C46" s="3">
        <v>16701</v>
      </c>
      <c r="D46" s="6"/>
      <c r="E46" s="15"/>
      <c r="F46" t="s">
        <v>15</v>
      </c>
    </row>
    <row r="47" spans="1:7">
      <c r="B47" t="s">
        <v>92</v>
      </c>
      <c r="C47" s="3"/>
      <c r="D47" s="6">
        <v>-292.27</v>
      </c>
      <c r="E47" s="15"/>
      <c r="F47" t="s">
        <v>14</v>
      </c>
    </row>
    <row r="48" spans="1:7">
      <c r="A48" t="s">
        <v>93</v>
      </c>
      <c r="B48" t="s">
        <v>94</v>
      </c>
      <c r="C48" s="3">
        <v>1800</v>
      </c>
      <c r="D48" s="6"/>
      <c r="E48" s="15"/>
      <c r="F48" t="s">
        <v>15</v>
      </c>
    </row>
    <row r="49" spans="1:6">
      <c r="A49" s="1">
        <v>45245</v>
      </c>
      <c r="B49" t="s">
        <v>94</v>
      </c>
      <c r="C49" s="3">
        <v>700</v>
      </c>
      <c r="D49" s="6"/>
      <c r="E49" s="15"/>
      <c r="F49" t="s">
        <v>15</v>
      </c>
    </row>
    <row r="50" spans="1:6">
      <c r="A50" s="1">
        <v>45245</v>
      </c>
      <c r="B50" t="s">
        <v>97</v>
      </c>
      <c r="C50" s="3">
        <v>1000</v>
      </c>
      <c r="D50" s="6"/>
      <c r="E50" s="15">
        <v>9</v>
      </c>
      <c r="F50" t="s">
        <v>15</v>
      </c>
    </row>
    <row r="51" spans="1:6">
      <c r="A51" s="1">
        <v>45257</v>
      </c>
      <c r="B51" t="s">
        <v>82</v>
      </c>
      <c r="C51" s="3">
        <v>600</v>
      </c>
      <c r="D51" s="6"/>
      <c r="E51" s="15"/>
      <c r="F51" t="s">
        <v>15</v>
      </c>
    </row>
    <row r="52" spans="1:6">
      <c r="A52" s="1">
        <v>45258</v>
      </c>
      <c r="B52" t="s">
        <v>94</v>
      </c>
      <c r="C52" s="3">
        <v>200</v>
      </c>
      <c r="D52" s="6"/>
      <c r="E52" s="15"/>
      <c r="F52" t="s">
        <v>15</v>
      </c>
    </row>
    <row r="53" spans="1:6">
      <c r="A53" s="1">
        <v>45261</v>
      </c>
      <c r="B53" t="s">
        <v>112</v>
      </c>
      <c r="C53" s="3"/>
      <c r="D53" s="6">
        <v>-2658</v>
      </c>
      <c r="E53" s="15">
        <v>10</v>
      </c>
      <c r="F53" s="14" t="s">
        <v>36</v>
      </c>
    </row>
    <row r="54" spans="1:6">
      <c r="A54" s="1">
        <v>45265</v>
      </c>
      <c r="B54" t="s">
        <v>83</v>
      </c>
      <c r="C54" s="3"/>
      <c r="D54" s="6">
        <v>-14.25</v>
      </c>
      <c r="E54" s="15"/>
      <c r="F54" t="s">
        <v>14</v>
      </c>
    </row>
    <row r="55" spans="1:6">
      <c r="A55" s="1">
        <v>45274</v>
      </c>
      <c r="B55" t="s">
        <v>100</v>
      </c>
      <c r="C55" s="3"/>
      <c r="D55" s="6">
        <v>-2436</v>
      </c>
      <c r="E55" s="15">
        <v>11</v>
      </c>
      <c r="F55" t="s">
        <v>16</v>
      </c>
    </row>
    <row r="56" spans="1:6">
      <c r="A56" s="1">
        <v>45278</v>
      </c>
      <c r="B56" t="s">
        <v>101</v>
      </c>
      <c r="C56" s="3"/>
      <c r="D56" s="6">
        <v>-1250</v>
      </c>
      <c r="E56" s="15">
        <v>12</v>
      </c>
      <c r="F56" s="14" t="s">
        <v>36</v>
      </c>
    </row>
    <row r="57" spans="1:6">
      <c r="A57" s="1">
        <v>45278</v>
      </c>
      <c r="B57" t="s">
        <v>102</v>
      </c>
      <c r="C57" s="3"/>
      <c r="D57" s="6">
        <v>-2513</v>
      </c>
      <c r="E57" s="15">
        <v>13</v>
      </c>
      <c r="F57" t="s">
        <v>11</v>
      </c>
    </row>
    <row r="58" spans="1:6">
      <c r="A58" s="1"/>
      <c r="B58" t="s">
        <v>113</v>
      </c>
      <c r="C58" s="3"/>
      <c r="D58" s="6">
        <v>-3375</v>
      </c>
      <c r="E58" s="15"/>
      <c r="F58" t="s">
        <v>18</v>
      </c>
    </row>
    <row r="59" spans="1:6">
      <c r="A59" s="1">
        <v>45278</v>
      </c>
      <c r="B59" t="s">
        <v>104</v>
      </c>
      <c r="C59" s="3"/>
      <c r="D59" s="6">
        <v>-11400</v>
      </c>
      <c r="E59" s="15">
        <v>14</v>
      </c>
      <c r="F59" t="s">
        <v>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00940-A37D-4D90-A7FD-2364E3479AD3}">
  <dimension ref="A1:R44"/>
  <sheetViews>
    <sheetView topLeftCell="A4" workbookViewId="0">
      <selection activeCell="M31" sqref="M31"/>
    </sheetView>
  </sheetViews>
  <sheetFormatPr defaultColWidth="8.7109375" defaultRowHeight="14.45"/>
  <cols>
    <col min="1" max="1" width="10.140625" bestFit="1" customWidth="1"/>
    <col min="2" max="2" width="43" bestFit="1" customWidth="1"/>
    <col min="4" max="4" width="10.7109375" bestFit="1" customWidth="1"/>
    <col min="7" max="7" width="10" bestFit="1" customWidth="1"/>
    <col min="12" max="12" width="10.140625" bestFit="1" customWidth="1"/>
    <col min="13" max="13" width="61.5703125" bestFit="1" customWidth="1"/>
    <col min="14" max="16" width="10.7109375" bestFit="1" customWidth="1"/>
    <col min="18" max="18" width="10" bestFit="1" customWidth="1"/>
  </cols>
  <sheetData>
    <row r="1" spans="1:18">
      <c r="L1" t="s">
        <v>61</v>
      </c>
      <c r="M1" t="s">
        <v>62</v>
      </c>
      <c r="N1" t="s">
        <v>63</v>
      </c>
      <c r="O1" t="s">
        <v>64</v>
      </c>
      <c r="P1" s="14" t="s">
        <v>65</v>
      </c>
      <c r="Q1" t="s">
        <v>114</v>
      </c>
      <c r="R1" t="s">
        <v>66</v>
      </c>
    </row>
    <row r="2" spans="1:18">
      <c r="A2" t="s">
        <v>61</v>
      </c>
      <c r="B2" t="s">
        <v>62</v>
      </c>
      <c r="C2" t="s">
        <v>63</v>
      </c>
      <c r="D2" t="s">
        <v>64</v>
      </c>
      <c r="E2" t="s">
        <v>65</v>
      </c>
      <c r="F2" t="s">
        <v>114</v>
      </c>
      <c r="G2" t="s">
        <v>66</v>
      </c>
      <c r="L2" s="1">
        <v>45093</v>
      </c>
      <c r="M2" t="s">
        <v>68</v>
      </c>
      <c r="N2" s="4">
        <v>129920.65</v>
      </c>
      <c r="O2" s="6"/>
      <c r="P2" s="15"/>
      <c r="Q2" s="40"/>
      <c r="R2" s="2">
        <f>N2</f>
        <v>129920.65</v>
      </c>
    </row>
    <row r="3" spans="1:18">
      <c r="A3" s="1">
        <v>44927</v>
      </c>
      <c r="C3" s="3"/>
      <c r="D3" s="5"/>
      <c r="E3" s="13"/>
      <c r="F3" s="39"/>
      <c r="G3" s="2">
        <v>61044.27</v>
      </c>
      <c r="L3" s="1">
        <v>45177</v>
      </c>
      <c r="M3" t="s">
        <v>69</v>
      </c>
      <c r="N3" s="3"/>
      <c r="O3" s="6">
        <v>-1890</v>
      </c>
      <c r="P3" s="15">
        <v>1</v>
      </c>
      <c r="Q3" s="40" t="s">
        <v>115</v>
      </c>
      <c r="R3" s="2">
        <f>R2+N3+O3</f>
        <v>128030.65</v>
      </c>
    </row>
    <row r="4" spans="1:18">
      <c r="A4" s="1">
        <v>44932</v>
      </c>
      <c r="B4" s="29" t="s">
        <v>70</v>
      </c>
      <c r="C4" s="4">
        <v>4909.8</v>
      </c>
      <c r="D4" s="6"/>
      <c r="E4" s="13"/>
      <c r="F4" s="39" t="s">
        <v>115</v>
      </c>
      <c r="G4" s="2">
        <f>G3+C4+D4</f>
        <v>65954.069999999992</v>
      </c>
      <c r="L4" s="1">
        <v>45204</v>
      </c>
      <c r="M4" t="s">
        <v>116</v>
      </c>
      <c r="N4" s="3"/>
      <c r="O4" s="6">
        <v>-3079</v>
      </c>
      <c r="P4" s="15">
        <v>2</v>
      </c>
      <c r="Q4" s="40" t="s">
        <v>115</v>
      </c>
      <c r="R4" s="2">
        <f t="shared" ref="R4:R27" si="0">R3+N4+O4</f>
        <v>124951.65</v>
      </c>
    </row>
    <row r="5" spans="1:18">
      <c r="A5" s="1">
        <v>44937</v>
      </c>
      <c r="B5" s="29" t="s">
        <v>72</v>
      </c>
      <c r="C5" s="4">
        <v>8371</v>
      </c>
      <c r="D5" s="6"/>
      <c r="E5" s="13"/>
      <c r="F5" s="39"/>
      <c r="G5" s="2">
        <f t="shared" ref="G5:G34" si="1">G4+C5+D5</f>
        <v>74325.069999999992</v>
      </c>
      <c r="L5" s="1">
        <v>45219</v>
      </c>
      <c r="M5" t="s">
        <v>73</v>
      </c>
      <c r="N5" s="3"/>
      <c r="O5" s="6">
        <v>-598</v>
      </c>
      <c r="P5" s="15">
        <v>3</v>
      </c>
      <c r="Q5" s="40" t="s">
        <v>115</v>
      </c>
      <c r="R5" s="2">
        <f t="shared" si="0"/>
        <v>124353.65</v>
      </c>
    </row>
    <row r="6" spans="1:18">
      <c r="A6" s="1">
        <v>44938</v>
      </c>
      <c r="B6" t="s">
        <v>117</v>
      </c>
      <c r="C6" s="4">
        <v>400</v>
      </c>
      <c r="D6" s="6"/>
      <c r="E6" s="13">
        <v>106</v>
      </c>
      <c r="F6" s="39" t="s">
        <v>115</v>
      </c>
      <c r="G6" s="2">
        <f t="shared" si="1"/>
        <v>74725.069999999992</v>
      </c>
      <c r="L6" s="1">
        <v>45219</v>
      </c>
      <c r="M6" t="s">
        <v>73</v>
      </c>
      <c r="N6" s="3"/>
      <c r="O6" s="6">
        <v>-948</v>
      </c>
      <c r="P6" s="15">
        <v>15</v>
      </c>
      <c r="Q6" s="40" t="s">
        <v>115</v>
      </c>
      <c r="R6" s="2">
        <f t="shared" si="0"/>
        <v>123405.65</v>
      </c>
    </row>
    <row r="7" spans="1:18">
      <c r="A7" s="1">
        <v>44991</v>
      </c>
      <c r="B7" t="s">
        <v>118</v>
      </c>
      <c r="C7" s="4"/>
      <c r="D7" s="6">
        <v>-4782.2</v>
      </c>
      <c r="E7" s="13">
        <v>100</v>
      </c>
      <c r="F7" s="39" t="s">
        <v>115</v>
      </c>
      <c r="G7" s="2">
        <f t="shared" si="1"/>
        <v>69942.87</v>
      </c>
      <c r="L7" s="1">
        <v>45230</v>
      </c>
      <c r="M7" t="s">
        <v>119</v>
      </c>
      <c r="N7" s="3"/>
      <c r="O7" s="6">
        <v>-5000</v>
      </c>
      <c r="P7" s="15">
        <v>4</v>
      </c>
      <c r="Q7" s="40" t="s">
        <v>115</v>
      </c>
      <c r="R7" s="2">
        <f t="shared" si="0"/>
        <v>118405.65</v>
      </c>
    </row>
    <row r="8" spans="1:18">
      <c r="A8" s="1">
        <v>45006</v>
      </c>
      <c r="B8" t="s">
        <v>120</v>
      </c>
      <c r="C8" s="4"/>
      <c r="D8" s="6">
        <v>-1106.8</v>
      </c>
      <c r="E8" s="13">
        <v>101</v>
      </c>
      <c r="F8" s="39" t="s">
        <v>115</v>
      </c>
      <c r="G8" s="2">
        <f t="shared" si="1"/>
        <v>68836.069999999992</v>
      </c>
      <c r="L8" s="1">
        <v>45231</v>
      </c>
      <c r="M8" t="s">
        <v>78</v>
      </c>
      <c r="N8" s="3"/>
      <c r="O8" s="6">
        <v>-1466</v>
      </c>
      <c r="P8" s="15">
        <v>5</v>
      </c>
      <c r="Q8" s="40" t="s">
        <v>115</v>
      </c>
      <c r="R8" s="2">
        <f t="shared" si="0"/>
        <v>116939.65</v>
      </c>
    </row>
    <row r="9" spans="1:18">
      <c r="A9" s="1">
        <v>45016</v>
      </c>
      <c r="B9" t="s">
        <v>121</v>
      </c>
      <c r="C9" s="4"/>
      <c r="D9" s="6">
        <v>-2299.5700000000002</v>
      </c>
      <c r="E9" s="13">
        <v>105</v>
      </c>
      <c r="F9" s="39" t="s">
        <v>122</v>
      </c>
      <c r="G9" s="2">
        <f t="shared" si="1"/>
        <v>66536.499999999985</v>
      </c>
      <c r="L9" s="1">
        <v>45233</v>
      </c>
      <c r="M9" t="s">
        <v>123</v>
      </c>
      <c r="N9" s="3"/>
      <c r="O9" s="6">
        <v>-5501</v>
      </c>
      <c r="P9" s="15">
        <v>6</v>
      </c>
      <c r="Q9" s="40" t="s">
        <v>115</v>
      </c>
      <c r="R9" s="2">
        <f t="shared" si="0"/>
        <v>111438.65</v>
      </c>
    </row>
    <row r="10" spans="1:18">
      <c r="A10" s="1">
        <v>45016</v>
      </c>
      <c r="B10" t="s">
        <v>14</v>
      </c>
      <c r="C10" s="4"/>
      <c r="D10" s="6">
        <v>-3</v>
      </c>
      <c r="E10" s="13"/>
      <c r="F10" s="39"/>
      <c r="G10" s="2">
        <f t="shared" si="1"/>
        <v>66533.499999999985</v>
      </c>
      <c r="L10" s="1">
        <v>45236</v>
      </c>
      <c r="M10" t="s">
        <v>82</v>
      </c>
      <c r="N10" s="3">
        <v>3000</v>
      </c>
      <c r="O10" s="5"/>
      <c r="P10" s="14"/>
      <c r="Q10" s="40"/>
      <c r="R10" s="2">
        <f t="shared" si="0"/>
        <v>114438.65</v>
      </c>
    </row>
    <row r="11" spans="1:18">
      <c r="A11" s="1">
        <v>45036</v>
      </c>
      <c r="B11" t="s">
        <v>14</v>
      </c>
      <c r="C11" s="4"/>
      <c r="D11" s="6">
        <v>-1.5</v>
      </c>
      <c r="E11" s="13"/>
      <c r="F11" s="39"/>
      <c r="G11" s="2">
        <f t="shared" si="1"/>
        <v>66531.999999999985</v>
      </c>
      <c r="L11" s="1">
        <v>45237</v>
      </c>
      <c r="M11" t="s">
        <v>83</v>
      </c>
      <c r="N11" s="3"/>
      <c r="O11" s="6">
        <v>-19</v>
      </c>
      <c r="P11" s="15"/>
      <c r="Q11" s="40"/>
      <c r="R11" s="2">
        <f t="shared" si="0"/>
        <v>114419.65</v>
      </c>
    </row>
    <row r="12" spans="1:18">
      <c r="A12" s="1">
        <v>45037</v>
      </c>
      <c r="B12" s="29" t="s">
        <v>84</v>
      </c>
      <c r="C12" s="4">
        <v>62960.5</v>
      </c>
      <c r="D12" s="6"/>
      <c r="E12" s="13"/>
      <c r="F12" s="39"/>
      <c r="G12" s="2">
        <f t="shared" si="1"/>
        <v>129492.49999999999</v>
      </c>
      <c r="L12" s="1">
        <v>45239</v>
      </c>
      <c r="M12" t="s">
        <v>85</v>
      </c>
      <c r="N12" s="3">
        <v>50000</v>
      </c>
      <c r="O12" s="6"/>
      <c r="P12" s="15">
        <v>7</v>
      </c>
      <c r="Q12" s="40" t="s">
        <v>115</v>
      </c>
      <c r="R12" s="2">
        <f t="shared" si="0"/>
        <v>164419.65</v>
      </c>
    </row>
    <row r="13" spans="1:18">
      <c r="A13" s="1">
        <v>45054</v>
      </c>
      <c r="B13" t="s">
        <v>86</v>
      </c>
      <c r="C13" s="4"/>
      <c r="D13" s="6">
        <v>-125</v>
      </c>
      <c r="E13" s="13"/>
      <c r="F13" s="39"/>
      <c r="G13" s="2">
        <f t="shared" si="1"/>
        <v>129367.49999999999</v>
      </c>
      <c r="L13" s="1">
        <v>45243</v>
      </c>
      <c r="M13" t="s">
        <v>124</v>
      </c>
      <c r="N13" s="3"/>
      <c r="O13" s="6">
        <v>-2420</v>
      </c>
      <c r="P13" s="15">
        <v>8</v>
      </c>
      <c r="Q13" s="40" t="s">
        <v>115</v>
      </c>
      <c r="R13" s="2">
        <f t="shared" si="0"/>
        <v>161999.65</v>
      </c>
    </row>
    <row r="14" spans="1:18">
      <c r="A14" s="1">
        <v>45054</v>
      </c>
      <c r="B14" s="29" t="s">
        <v>88</v>
      </c>
      <c r="C14" s="4">
        <v>5440.1</v>
      </c>
      <c r="D14" s="6"/>
      <c r="E14" s="13"/>
      <c r="F14" s="39" t="s">
        <v>115</v>
      </c>
      <c r="G14" s="2">
        <f t="shared" si="1"/>
        <v>134807.59999999998</v>
      </c>
      <c r="L14" t="s">
        <v>89</v>
      </c>
      <c r="M14" t="s">
        <v>90</v>
      </c>
      <c r="N14" s="3">
        <v>16701</v>
      </c>
      <c r="O14" s="6"/>
      <c r="P14" s="15"/>
      <c r="Q14" s="40"/>
      <c r="R14" s="2">
        <f t="shared" si="0"/>
        <v>178700.65</v>
      </c>
    </row>
    <row r="15" spans="1:18">
      <c r="A15" s="1">
        <v>45069</v>
      </c>
      <c r="B15" s="29" t="s">
        <v>91</v>
      </c>
      <c r="C15" s="4">
        <v>293</v>
      </c>
      <c r="D15" s="6"/>
      <c r="E15" s="13"/>
      <c r="F15" s="39"/>
      <c r="G15" s="2">
        <f t="shared" si="1"/>
        <v>135100.59999999998</v>
      </c>
      <c r="M15" t="s">
        <v>92</v>
      </c>
      <c r="N15" s="3"/>
      <c r="O15" s="6">
        <v>-292.27</v>
      </c>
      <c r="P15" s="15"/>
      <c r="Q15" s="40"/>
      <c r="R15" s="2">
        <f t="shared" si="0"/>
        <v>178408.38</v>
      </c>
    </row>
    <row r="16" spans="1:18">
      <c r="A16" s="1">
        <v>45082</v>
      </c>
      <c r="B16" t="s">
        <v>86</v>
      </c>
      <c r="C16" s="4"/>
      <c r="D16" s="6">
        <v>-125</v>
      </c>
      <c r="E16" s="13"/>
      <c r="F16" s="39"/>
      <c r="G16" s="2">
        <f t="shared" si="1"/>
        <v>134975.59999999998</v>
      </c>
      <c r="L16" t="s">
        <v>93</v>
      </c>
      <c r="M16" t="s">
        <v>94</v>
      </c>
      <c r="N16" s="3">
        <v>1800</v>
      </c>
      <c r="O16" s="6"/>
      <c r="P16" s="15"/>
      <c r="Q16" s="40"/>
      <c r="R16" s="2">
        <f t="shared" si="0"/>
        <v>180208.38</v>
      </c>
    </row>
    <row r="17" spans="1:18">
      <c r="A17" s="1">
        <v>45083</v>
      </c>
      <c r="B17" t="s">
        <v>125</v>
      </c>
      <c r="C17" s="4"/>
      <c r="D17" s="6">
        <v>-2528</v>
      </c>
      <c r="E17" s="13">
        <v>103</v>
      </c>
      <c r="F17" s="39" t="s">
        <v>115</v>
      </c>
      <c r="G17" s="2">
        <f t="shared" si="1"/>
        <v>132447.59999999998</v>
      </c>
      <c r="L17" s="1">
        <v>45245</v>
      </c>
      <c r="M17" t="s">
        <v>94</v>
      </c>
      <c r="N17" s="3">
        <v>700</v>
      </c>
      <c r="O17" s="6"/>
      <c r="P17" s="15"/>
      <c r="Q17" s="40"/>
      <c r="R17" s="2">
        <f t="shared" si="0"/>
        <v>180908.38</v>
      </c>
    </row>
    <row r="18" spans="1:18">
      <c r="A18" s="1">
        <v>45083</v>
      </c>
      <c r="B18" t="s">
        <v>126</v>
      </c>
      <c r="C18" s="4"/>
      <c r="D18" s="6">
        <v>-1315.19</v>
      </c>
      <c r="E18" s="13">
        <v>104</v>
      </c>
      <c r="F18" s="39" t="s">
        <v>115</v>
      </c>
      <c r="G18" s="2">
        <f t="shared" si="1"/>
        <v>131132.40999999997</v>
      </c>
      <c r="L18" s="1">
        <v>45245</v>
      </c>
      <c r="M18" t="s">
        <v>97</v>
      </c>
      <c r="N18" s="3">
        <v>1000</v>
      </c>
      <c r="O18" s="6"/>
      <c r="P18" s="15">
        <v>9</v>
      </c>
      <c r="Q18" s="40" t="s">
        <v>115</v>
      </c>
      <c r="R18" s="2">
        <f t="shared" si="0"/>
        <v>181908.38</v>
      </c>
    </row>
    <row r="19" spans="1:18">
      <c r="A19" s="1">
        <v>45089</v>
      </c>
      <c r="B19" t="s">
        <v>98</v>
      </c>
      <c r="C19" s="4"/>
      <c r="D19" s="6">
        <v>-1500</v>
      </c>
      <c r="E19" s="13">
        <v>102</v>
      </c>
      <c r="F19" s="39" t="s">
        <v>115</v>
      </c>
      <c r="G19" s="2">
        <f t="shared" si="1"/>
        <v>129632.40999999997</v>
      </c>
      <c r="L19" s="1">
        <v>45257</v>
      </c>
      <c r="M19" t="s">
        <v>82</v>
      </c>
      <c r="N19" s="3">
        <v>600</v>
      </c>
      <c r="O19" s="6"/>
      <c r="P19" s="15"/>
      <c r="Q19" s="40"/>
      <c r="R19" s="2">
        <f t="shared" si="0"/>
        <v>182508.38</v>
      </c>
    </row>
    <row r="20" spans="1:18">
      <c r="A20" s="1">
        <v>45093</v>
      </c>
      <c r="B20" s="29" t="s">
        <v>99</v>
      </c>
      <c r="C20" s="4">
        <v>288.24</v>
      </c>
      <c r="D20" s="6"/>
      <c r="E20" s="13"/>
      <c r="F20" s="39"/>
      <c r="G20" s="2">
        <f t="shared" si="1"/>
        <v>129920.64999999998</v>
      </c>
      <c r="L20" s="1">
        <v>45258</v>
      </c>
      <c r="M20" t="s">
        <v>94</v>
      </c>
      <c r="N20" s="3">
        <v>200</v>
      </c>
      <c r="O20" s="6"/>
      <c r="P20" s="15"/>
      <c r="Q20" s="40"/>
      <c r="R20" s="2">
        <f t="shared" si="0"/>
        <v>182708.38</v>
      </c>
    </row>
    <row r="21" spans="1:18">
      <c r="A21" s="7">
        <v>45093</v>
      </c>
      <c r="B21" s="8" t="s">
        <v>68</v>
      </c>
      <c r="C21" s="9"/>
      <c r="D21" s="9">
        <v>-129920.65</v>
      </c>
      <c r="E21" s="16"/>
      <c r="F21" s="39"/>
      <c r="G21" s="9">
        <f t="shared" si="1"/>
        <v>0</v>
      </c>
      <c r="L21" s="1">
        <v>45261</v>
      </c>
      <c r="M21" t="s">
        <v>127</v>
      </c>
      <c r="N21" s="3"/>
      <c r="O21" s="6">
        <v>-2658</v>
      </c>
      <c r="P21" s="15">
        <v>10</v>
      </c>
      <c r="Q21" s="40" t="s">
        <v>115</v>
      </c>
      <c r="R21" s="2">
        <f t="shared" si="0"/>
        <v>180050.38</v>
      </c>
    </row>
    <row r="22" spans="1:18">
      <c r="A22" s="1">
        <v>45096</v>
      </c>
      <c r="B22" s="29" t="s">
        <v>72</v>
      </c>
      <c r="C22" s="4">
        <v>4000</v>
      </c>
      <c r="D22" s="6"/>
      <c r="E22" s="13"/>
      <c r="F22" s="39"/>
      <c r="G22" s="2">
        <f t="shared" si="1"/>
        <v>4000</v>
      </c>
      <c r="L22" s="1">
        <v>45265</v>
      </c>
      <c r="M22" t="s">
        <v>83</v>
      </c>
      <c r="N22" s="3"/>
      <c r="O22" s="6">
        <v>-14.25</v>
      </c>
      <c r="P22" s="15"/>
      <c r="Q22" s="40"/>
      <c r="R22" s="2">
        <f t="shared" si="0"/>
        <v>180036.13</v>
      </c>
    </row>
    <row r="23" spans="1:18">
      <c r="A23" s="1">
        <v>45110</v>
      </c>
      <c r="B23" t="s">
        <v>86</v>
      </c>
      <c r="C23" s="4"/>
      <c r="D23" s="6">
        <v>-138.5</v>
      </c>
      <c r="E23" s="13"/>
      <c r="F23" s="39"/>
      <c r="G23" s="2">
        <f t="shared" si="1"/>
        <v>3861.5</v>
      </c>
      <c r="L23" s="1">
        <v>45274</v>
      </c>
      <c r="M23" t="s">
        <v>128</v>
      </c>
      <c r="N23" s="3"/>
      <c r="O23" s="6">
        <v>-2436</v>
      </c>
      <c r="P23" s="15">
        <v>11</v>
      </c>
      <c r="Q23" s="40" t="s">
        <v>115</v>
      </c>
      <c r="R23" s="2">
        <f t="shared" si="0"/>
        <v>177600.13</v>
      </c>
    </row>
    <row r="24" spans="1:18">
      <c r="A24" s="1">
        <v>45145</v>
      </c>
      <c r="B24" t="s">
        <v>86</v>
      </c>
      <c r="C24" s="4"/>
      <c r="D24" s="6">
        <v>-125</v>
      </c>
      <c r="E24" s="13"/>
      <c r="F24" s="39"/>
      <c r="G24" s="2">
        <f t="shared" si="1"/>
        <v>3736.5</v>
      </c>
      <c r="L24" s="1">
        <v>45278</v>
      </c>
      <c r="M24" t="s">
        <v>129</v>
      </c>
      <c r="N24" s="3"/>
      <c r="O24" s="6">
        <v>-1250</v>
      </c>
      <c r="P24" s="15">
        <v>12</v>
      </c>
      <c r="Q24" s="40" t="s">
        <v>115</v>
      </c>
      <c r="R24" s="2">
        <f t="shared" si="0"/>
        <v>176350.13</v>
      </c>
    </row>
    <row r="25" spans="1:18">
      <c r="A25" s="1">
        <v>45173</v>
      </c>
      <c r="B25" t="s">
        <v>86</v>
      </c>
      <c r="C25" s="4"/>
      <c r="D25" s="6">
        <v>-125</v>
      </c>
      <c r="E25" s="13"/>
      <c r="F25" s="39"/>
      <c r="G25" s="2">
        <f t="shared" si="1"/>
        <v>3611.5</v>
      </c>
      <c r="L25" s="1">
        <v>45278</v>
      </c>
      <c r="M25" t="s">
        <v>102</v>
      </c>
      <c r="N25" s="3"/>
      <c r="O25" s="6">
        <v>-2513</v>
      </c>
      <c r="P25" s="15">
        <v>13</v>
      </c>
      <c r="Q25" s="40" t="s">
        <v>115</v>
      </c>
      <c r="R25" s="2">
        <f t="shared" si="0"/>
        <v>173837.13</v>
      </c>
    </row>
    <row r="26" spans="1:18">
      <c r="A26" s="1">
        <v>45176</v>
      </c>
      <c r="B26" s="29" t="s">
        <v>103</v>
      </c>
      <c r="C26" s="4">
        <v>4920.82</v>
      </c>
      <c r="D26" s="6"/>
      <c r="E26" s="13"/>
      <c r="F26" s="39" t="s">
        <v>115</v>
      </c>
      <c r="G26" s="2">
        <f t="shared" si="1"/>
        <v>8532.32</v>
      </c>
      <c r="L26" s="1">
        <v>45278</v>
      </c>
      <c r="M26" t="s">
        <v>104</v>
      </c>
      <c r="N26" s="3"/>
      <c r="O26" s="6">
        <v>-11400</v>
      </c>
      <c r="P26" s="15">
        <v>14</v>
      </c>
      <c r="Q26" s="40" t="s">
        <v>115</v>
      </c>
      <c r="R26" s="2">
        <f t="shared" si="0"/>
        <v>162437.13</v>
      </c>
    </row>
    <row r="27" spans="1:18">
      <c r="A27" s="1">
        <v>45176</v>
      </c>
      <c r="B27" s="29" t="s">
        <v>105</v>
      </c>
      <c r="C27" s="4">
        <v>5346</v>
      </c>
      <c r="D27" s="6"/>
      <c r="E27" s="13"/>
      <c r="F27" s="39"/>
      <c r="G27" s="2">
        <f t="shared" si="1"/>
        <v>13878.32</v>
      </c>
      <c r="L27" s="1">
        <v>45282</v>
      </c>
      <c r="M27" t="s">
        <v>106</v>
      </c>
      <c r="N27" s="3">
        <v>18927.05</v>
      </c>
      <c r="O27" s="6"/>
      <c r="P27" s="15"/>
      <c r="Q27" s="40"/>
      <c r="R27" s="2">
        <f t="shared" si="0"/>
        <v>181364.18</v>
      </c>
    </row>
    <row r="28" spans="1:18">
      <c r="A28" s="1">
        <v>45208</v>
      </c>
      <c r="B28" t="s">
        <v>86</v>
      </c>
      <c r="C28" s="4"/>
      <c r="D28" s="6">
        <v>-125</v>
      </c>
      <c r="E28" s="13"/>
      <c r="F28" s="39"/>
      <c r="G28" s="2">
        <f t="shared" si="1"/>
        <v>13753.32</v>
      </c>
      <c r="N28" s="3"/>
      <c r="O28" s="5"/>
      <c r="P28" s="15"/>
      <c r="R28" s="2"/>
    </row>
    <row r="29" spans="1:18">
      <c r="A29" s="1">
        <v>45216</v>
      </c>
      <c r="B29" s="29" t="s">
        <v>105</v>
      </c>
      <c r="C29" s="4">
        <v>5485</v>
      </c>
      <c r="D29" s="6"/>
      <c r="E29" s="13"/>
      <c r="F29" s="39"/>
      <c r="G29" s="2">
        <f t="shared" si="1"/>
        <v>19238.32</v>
      </c>
      <c r="L29" s="1">
        <v>45306</v>
      </c>
      <c r="M29" t="s">
        <v>130</v>
      </c>
      <c r="N29" s="3"/>
      <c r="O29" s="5">
        <v>-12280</v>
      </c>
      <c r="P29" s="14"/>
      <c r="R29" s="2"/>
    </row>
    <row r="30" spans="1:18">
      <c r="A30" s="1">
        <v>45236</v>
      </c>
      <c r="B30" t="s">
        <v>86</v>
      </c>
      <c r="C30" s="4"/>
      <c r="D30">
        <v>-125</v>
      </c>
      <c r="F30" s="39"/>
      <c r="G30" s="2">
        <f t="shared" si="1"/>
        <v>19113.32</v>
      </c>
      <c r="L30" s="1">
        <v>45303</v>
      </c>
      <c r="M30" t="s">
        <v>131</v>
      </c>
      <c r="N30" s="3"/>
      <c r="O30" s="5">
        <v>-3375</v>
      </c>
      <c r="R30" s="2"/>
    </row>
    <row r="31" spans="1:18">
      <c r="A31" s="1">
        <v>45264</v>
      </c>
      <c r="B31" t="s">
        <v>107</v>
      </c>
      <c r="C31" s="4"/>
      <c r="D31">
        <v>-125</v>
      </c>
      <c r="F31" s="39"/>
      <c r="G31" s="2">
        <f t="shared" si="1"/>
        <v>18988.32</v>
      </c>
      <c r="N31" s="3"/>
      <c r="O31" s="5"/>
      <c r="R31" s="2"/>
    </row>
    <row r="32" spans="1:18">
      <c r="A32" s="1">
        <v>46012</v>
      </c>
      <c r="B32" t="s">
        <v>108</v>
      </c>
      <c r="D32" s="6">
        <v>-75</v>
      </c>
      <c r="F32" s="39"/>
      <c r="G32" s="2">
        <f t="shared" si="1"/>
        <v>18913.32</v>
      </c>
      <c r="L32" s="10">
        <v>45287</v>
      </c>
      <c r="M32" s="11"/>
      <c r="N32" s="11"/>
      <c r="O32" s="11"/>
      <c r="P32" s="11"/>
      <c r="Q32" s="11"/>
      <c r="R32" s="12">
        <v>181364.18</v>
      </c>
    </row>
    <row r="33" spans="1:18">
      <c r="A33" s="1">
        <v>45281</v>
      </c>
      <c r="B33" s="29" t="s">
        <v>109</v>
      </c>
      <c r="C33">
        <v>13.73</v>
      </c>
      <c r="F33" s="39"/>
      <c r="G33" s="2">
        <f t="shared" si="1"/>
        <v>18927.05</v>
      </c>
      <c r="L33" t="s">
        <v>111</v>
      </c>
      <c r="N33" s="3"/>
      <c r="O33" s="5"/>
      <c r="R33" s="2">
        <f>R32-R27</f>
        <v>0</v>
      </c>
    </row>
    <row r="34" spans="1:18">
      <c r="A34" s="7">
        <v>45282</v>
      </c>
      <c r="B34" s="8" t="s">
        <v>68</v>
      </c>
      <c r="C34" s="9"/>
      <c r="D34" s="9">
        <v>-18927.05</v>
      </c>
      <c r="E34" s="16"/>
      <c r="F34" s="39"/>
      <c r="G34" s="9">
        <f t="shared" si="1"/>
        <v>0</v>
      </c>
      <c r="N34" s="3"/>
      <c r="O34" s="5"/>
    </row>
    <row r="35" spans="1:18">
      <c r="C35">
        <f>SUM(C3:C34)</f>
        <v>102428.19000000002</v>
      </c>
    </row>
    <row r="36" spans="1:18">
      <c r="G36" s="2"/>
    </row>
    <row r="37" spans="1:18">
      <c r="A37" s="1"/>
      <c r="C37" s="4"/>
      <c r="D37" s="6"/>
      <c r="G37" s="2"/>
    </row>
    <row r="39" spans="1:18">
      <c r="B39" t="s">
        <v>132</v>
      </c>
      <c r="C39">
        <v>38</v>
      </c>
      <c r="D39">
        <v>-3375</v>
      </c>
    </row>
    <row r="40" spans="1:18">
      <c r="B40" t="s">
        <v>133</v>
      </c>
      <c r="C40">
        <f>SUM(C3:C34)</f>
        <v>102428.19000000002</v>
      </c>
      <c r="D40" s="2">
        <f>SUM(D3:D33)-D21</f>
        <v>-14624.760000000009</v>
      </c>
    </row>
    <row r="41" spans="1:18">
      <c r="B41" t="s">
        <v>134</v>
      </c>
      <c r="C41" s="2">
        <f>SUM(N2:N27)-N2-N27</f>
        <v>74000.999999999985</v>
      </c>
      <c r="D41" s="2">
        <f>SUM(O2:O29)</f>
        <v>-53764.520000000004</v>
      </c>
    </row>
    <row r="42" spans="1:18">
      <c r="B42" t="s">
        <v>135</v>
      </c>
      <c r="C42">
        <f>SUM(C39:C41)</f>
        <v>176467.19</v>
      </c>
      <c r="D42" s="2">
        <f>SUM(D39:D41)</f>
        <v>-71764.280000000013</v>
      </c>
    </row>
    <row r="43" spans="1:18">
      <c r="B43" t="s">
        <v>136</v>
      </c>
      <c r="C43">
        <f>+GETPIVOTDATA("Summer av Inn ",'Pivot oversikt'!$A$3)</f>
        <v>176467.19</v>
      </c>
      <c r="D43">
        <f>GETPIVOTDATA("Summer av ut",'Pivot oversikt'!$A$3)</f>
        <v>-59485.08</v>
      </c>
    </row>
    <row r="44" spans="1:18">
      <c r="B44" t="s">
        <v>111</v>
      </c>
      <c r="C44" s="2">
        <f>C42-C43</f>
        <v>0</v>
      </c>
      <c r="D44" s="2">
        <f>D42-D43</f>
        <v>-12279.200000000012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A7D7D-6BF1-441D-9488-CD856B311623}">
  <sheetPr filterMode="1"/>
  <dimension ref="A1:M56"/>
  <sheetViews>
    <sheetView workbookViewId="0">
      <selection activeCell="C60" sqref="C60"/>
    </sheetView>
  </sheetViews>
  <sheetFormatPr defaultColWidth="8.7109375" defaultRowHeight="14.45"/>
  <cols>
    <col min="1" max="1" width="31.5703125" bestFit="1" customWidth="1"/>
    <col min="2" max="2" width="21" bestFit="1" customWidth="1"/>
    <col min="3" max="3" width="63.5703125" bestFit="1" customWidth="1"/>
    <col min="4" max="4" width="10" bestFit="1" customWidth="1"/>
    <col min="5" max="5" width="6.7109375" bestFit="1" customWidth="1"/>
    <col min="6" max="7" width="15.28515625" bestFit="1" customWidth="1"/>
    <col min="8" max="8" width="20.7109375" bestFit="1" customWidth="1"/>
    <col min="9" max="9" width="6.7109375" bestFit="1" customWidth="1"/>
    <col min="10" max="10" width="12" bestFit="1" customWidth="1"/>
    <col min="11" max="11" width="34.5703125" bestFit="1" customWidth="1"/>
    <col min="12" max="12" width="12" bestFit="1" customWidth="1"/>
    <col min="13" max="13" width="35.5703125" bestFit="1" customWidth="1"/>
  </cols>
  <sheetData>
    <row r="1" spans="1:13">
      <c r="A1" t="s">
        <v>61</v>
      </c>
      <c r="B1" t="s">
        <v>137</v>
      </c>
      <c r="C1" t="s">
        <v>138</v>
      </c>
      <c r="D1" t="s">
        <v>139</v>
      </c>
      <c r="E1" t="s">
        <v>140</v>
      </c>
      <c r="F1" t="s">
        <v>141</v>
      </c>
      <c r="G1" t="s">
        <v>142</v>
      </c>
      <c r="H1" t="s">
        <v>143</v>
      </c>
      <c r="I1" t="s">
        <v>144</v>
      </c>
      <c r="J1" t="s">
        <v>145</v>
      </c>
      <c r="K1" t="s">
        <v>146</v>
      </c>
      <c r="L1" t="s">
        <v>147</v>
      </c>
      <c r="M1" t="s">
        <v>148</v>
      </c>
    </row>
    <row r="2" spans="1:13" hidden="1">
      <c r="A2" t="s">
        <v>149</v>
      </c>
      <c r="B2" t="s">
        <v>150</v>
      </c>
      <c r="C2" t="s">
        <v>150</v>
      </c>
      <c r="D2">
        <v>18927.05</v>
      </c>
      <c r="E2" t="s">
        <v>150</v>
      </c>
      <c r="F2" t="s">
        <v>151</v>
      </c>
      <c r="G2" t="s">
        <v>151</v>
      </c>
      <c r="H2" t="s">
        <v>152</v>
      </c>
      <c r="I2" t="s">
        <v>153</v>
      </c>
      <c r="J2" t="s">
        <v>154</v>
      </c>
      <c r="K2" t="s">
        <v>150</v>
      </c>
      <c r="L2" t="s">
        <v>155</v>
      </c>
      <c r="M2" t="s">
        <v>150</v>
      </c>
    </row>
    <row r="3" spans="1:13" hidden="1">
      <c r="A3" t="s">
        <v>156</v>
      </c>
      <c r="B3" t="s">
        <v>150</v>
      </c>
      <c r="C3" t="s">
        <v>157</v>
      </c>
      <c r="D3" t="s">
        <v>150</v>
      </c>
      <c r="E3">
        <v>-15163</v>
      </c>
      <c r="F3" t="s">
        <v>151</v>
      </c>
      <c r="G3" t="s">
        <v>151</v>
      </c>
      <c r="H3" t="s">
        <v>150</v>
      </c>
      <c r="I3" t="s">
        <v>153</v>
      </c>
      <c r="J3" t="s">
        <v>155</v>
      </c>
      <c r="K3" t="s">
        <v>150</v>
      </c>
      <c r="L3" t="s">
        <v>150</v>
      </c>
      <c r="M3" t="s">
        <v>150</v>
      </c>
    </row>
    <row r="4" spans="1:13" hidden="1">
      <c r="A4" t="s">
        <v>158</v>
      </c>
      <c r="B4" t="s">
        <v>150</v>
      </c>
      <c r="C4" t="s">
        <v>159</v>
      </c>
      <c r="D4" t="s">
        <v>150</v>
      </c>
      <c r="E4">
        <v>-2436</v>
      </c>
      <c r="F4" t="s">
        <v>151</v>
      </c>
      <c r="G4" t="s">
        <v>151</v>
      </c>
      <c r="H4" t="s">
        <v>160</v>
      </c>
      <c r="I4" t="s">
        <v>153</v>
      </c>
      <c r="J4" t="s">
        <v>155</v>
      </c>
      <c r="K4" t="s">
        <v>161</v>
      </c>
      <c r="L4" t="s">
        <v>162</v>
      </c>
      <c r="M4" t="s">
        <v>54</v>
      </c>
    </row>
    <row r="5" spans="1:13">
      <c r="A5" t="s">
        <v>163</v>
      </c>
      <c r="B5" t="s">
        <v>150</v>
      </c>
      <c r="C5" t="s">
        <v>164</v>
      </c>
      <c r="D5">
        <v>98.25</v>
      </c>
      <c r="E5" t="s">
        <v>150</v>
      </c>
      <c r="F5" t="s">
        <v>151</v>
      </c>
      <c r="G5" t="s">
        <v>151</v>
      </c>
      <c r="H5" t="s">
        <v>152</v>
      </c>
      <c r="I5" t="s">
        <v>153</v>
      </c>
      <c r="J5" t="s">
        <v>165</v>
      </c>
      <c r="K5" t="s">
        <v>166</v>
      </c>
      <c r="L5" t="s">
        <v>155</v>
      </c>
      <c r="M5" t="s">
        <v>150</v>
      </c>
    </row>
    <row r="6" spans="1:13">
      <c r="A6" t="s">
        <v>167</v>
      </c>
      <c r="B6" t="s">
        <v>150</v>
      </c>
      <c r="C6" t="s">
        <v>168</v>
      </c>
      <c r="D6">
        <v>98.25</v>
      </c>
      <c r="E6" t="s">
        <v>150</v>
      </c>
      <c r="F6" t="s">
        <v>151</v>
      </c>
      <c r="G6" t="s">
        <v>151</v>
      </c>
      <c r="H6" t="s">
        <v>152</v>
      </c>
      <c r="I6" t="s">
        <v>153</v>
      </c>
      <c r="J6" t="s">
        <v>165</v>
      </c>
      <c r="K6" t="s">
        <v>166</v>
      </c>
      <c r="L6" t="s">
        <v>155</v>
      </c>
      <c r="M6" t="s">
        <v>150</v>
      </c>
    </row>
    <row r="7" spans="1:13">
      <c r="A7" t="s">
        <v>169</v>
      </c>
      <c r="B7" t="s">
        <v>150</v>
      </c>
      <c r="C7" t="s">
        <v>170</v>
      </c>
      <c r="D7">
        <v>196.5</v>
      </c>
      <c r="E7" t="s">
        <v>150</v>
      </c>
      <c r="F7" t="s">
        <v>151</v>
      </c>
      <c r="G7" t="s">
        <v>151</v>
      </c>
      <c r="H7" t="s">
        <v>152</v>
      </c>
      <c r="I7" t="s">
        <v>153</v>
      </c>
      <c r="J7" t="s">
        <v>165</v>
      </c>
      <c r="K7" t="s">
        <v>166</v>
      </c>
      <c r="L7" t="s">
        <v>155</v>
      </c>
      <c r="M7" t="s">
        <v>150</v>
      </c>
    </row>
    <row r="8" spans="1:13">
      <c r="A8" t="s">
        <v>169</v>
      </c>
      <c r="B8" t="s">
        <v>150</v>
      </c>
      <c r="C8" t="s">
        <v>171</v>
      </c>
      <c r="D8">
        <v>98.25</v>
      </c>
      <c r="E8" t="s">
        <v>150</v>
      </c>
      <c r="F8" t="s">
        <v>151</v>
      </c>
      <c r="G8" t="s">
        <v>151</v>
      </c>
      <c r="H8" t="s">
        <v>152</v>
      </c>
      <c r="I8" t="s">
        <v>153</v>
      </c>
      <c r="J8" t="s">
        <v>165</v>
      </c>
      <c r="K8" t="s">
        <v>166</v>
      </c>
      <c r="L8" t="s">
        <v>155</v>
      </c>
      <c r="M8" t="s">
        <v>150</v>
      </c>
    </row>
    <row r="9" spans="1:13" hidden="1">
      <c r="A9" t="s">
        <v>169</v>
      </c>
      <c r="B9" t="s">
        <v>150</v>
      </c>
      <c r="C9" t="s">
        <v>172</v>
      </c>
      <c r="D9" t="s">
        <v>150</v>
      </c>
      <c r="E9">
        <v>-14.25</v>
      </c>
      <c r="F9" t="s">
        <v>151</v>
      </c>
      <c r="G9" t="s">
        <v>151</v>
      </c>
      <c r="H9" t="s">
        <v>173</v>
      </c>
      <c r="I9" t="s">
        <v>153</v>
      </c>
      <c r="J9" t="s">
        <v>155</v>
      </c>
      <c r="K9" t="s">
        <v>150</v>
      </c>
      <c r="L9" t="s">
        <v>174</v>
      </c>
      <c r="M9" t="s">
        <v>150</v>
      </c>
    </row>
    <row r="10" spans="1:13">
      <c r="A10" t="s">
        <v>169</v>
      </c>
      <c r="B10" t="s">
        <v>150</v>
      </c>
      <c r="C10" t="s">
        <v>175</v>
      </c>
      <c r="D10">
        <v>196.5</v>
      </c>
      <c r="E10" t="s">
        <v>150</v>
      </c>
      <c r="F10" t="s">
        <v>151</v>
      </c>
      <c r="G10" t="s">
        <v>151</v>
      </c>
      <c r="H10" t="s">
        <v>152</v>
      </c>
      <c r="I10" t="s">
        <v>153</v>
      </c>
      <c r="J10" t="s">
        <v>165</v>
      </c>
      <c r="K10" t="s">
        <v>166</v>
      </c>
      <c r="L10" t="s">
        <v>155</v>
      </c>
      <c r="M10" t="s">
        <v>150</v>
      </c>
    </row>
    <row r="11" spans="1:13">
      <c r="A11" t="s">
        <v>176</v>
      </c>
      <c r="B11" t="s">
        <v>150</v>
      </c>
      <c r="C11" t="s">
        <v>177</v>
      </c>
      <c r="D11">
        <v>982.5</v>
      </c>
      <c r="E11" t="s">
        <v>150</v>
      </c>
      <c r="F11" t="s">
        <v>151</v>
      </c>
      <c r="G11" t="s">
        <v>151</v>
      </c>
      <c r="H11" t="s">
        <v>152</v>
      </c>
      <c r="I11" t="s">
        <v>153</v>
      </c>
      <c r="J11" t="s">
        <v>165</v>
      </c>
      <c r="K11" t="s">
        <v>166</v>
      </c>
      <c r="L11" t="s">
        <v>155</v>
      </c>
      <c r="M11" t="s">
        <v>150</v>
      </c>
    </row>
    <row r="12" spans="1:13">
      <c r="A12" t="s">
        <v>178</v>
      </c>
      <c r="B12" t="s">
        <v>150</v>
      </c>
      <c r="C12" t="s">
        <v>179</v>
      </c>
      <c r="D12">
        <v>786</v>
      </c>
      <c r="E12" t="s">
        <v>150</v>
      </c>
      <c r="F12" t="s">
        <v>151</v>
      </c>
      <c r="G12" t="s">
        <v>151</v>
      </c>
      <c r="H12" t="s">
        <v>152</v>
      </c>
      <c r="I12" t="s">
        <v>153</v>
      </c>
      <c r="J12" t="s">
        <v>165</v>
      </c>
      <c r="K12" t="s">
        <v>166</v>
      </c>
      <c r="L12" t="s">
        <v>155</v>
      </c>
      <c r="M12" t="s">
        <v>150</v>
      </c>
    </row>
    <row r="13" spans="1:13" hidden="1">
      <c r="A13" t="s">
        <v>178</v>
      </c>
      <c r="B13" t="s">
        <v>150</v>
      </c>
      <c r="C13" t="s">
        <v>180</v>
      </c>
      <c r="D13" t="s">
        <v>150</v>
      </c>
      <c r="E13">
        <v>-2658</v>
      </c>
      <c r="F13" t="s">
        <v>151</v>
      </c>
      <c r="G13" t="s">
        <v>151</v>
      </c>
      <c r="H13" t="s">
        <v>160</v>
      </c>
      <c r="I13" t="s">
        <v>153</v>
      </c>
      <c r="J13" t="s">
        <v>155</v>
      </c>
      <c r="K13" t="s">
        <v>161</v>
      </c>
      <c r="L13" t="s">
        <v>181</v>
      </c>
      <c r="M13" t="s">
        <v>58</v>
      </c>
    </row>
    <row r="14" spans="1:13">
      <c r="A14" t="s">
        <v>182</v>
      </c>
      <c r="B14" t="s">
        <v>150</v>
      </c>
      <c r="C14" t="s">
        <v>183</v>
      </c>
      <c r="D14">
        <v>294.75</v>
      </c>
      <c r="E14" t="s">
        <v>150</v>
      </c>
      <c r="F14" t="s">
        <v>151</v>
      </c>
      <c r="G14" t="s">
        <v>151</v>
      </c>
      <c r="H14" t="s">
        <v>152</v>
      </c>
      <c r="I14" t="s">
        <v>153</v>
      </c>
      <c r="J14" t="s">
        <v>165</v>
      </c>
      <c r="K14" t="s">
        <v>166</v>
      </c>
      <c r="L14" t="s">
        <v>155</v>
      </c>
      <c r="M14" t="s">
        <v>150</v>
      </c>
    </row>
    <row r="15" spans="1:13">
      <c r="A15" t="s">
        <v>184</v>
      </c>
      <c r="B15" t="s">
        <v>150</v>
      </c>
      <c r="C15" t="s">
        <v>185</v>
      </c>
      <c r="D15">
        <v>393</v>
      </c>
      <c r="E15" t="s">
        <v>150</v>
      </c>
      <c r="F15" t="s">
        <v>151</v>
      </c>
      <c r="G15" t="s">
        <v>151</v>
      </c>
      <c r="H15" t="s">
        <v>152</v>
      </c>
      <c r="I15" t="s">
        <v>153</v>
      </c>
      <c r="J15" t="s">
        <v>165</v>
      </c>
      <c r="K15" t="s">
        <v>166</v>
      </c>
      <c r="L15" t="s">
        <v>155</v>
      </c>
      <c r="M15" t="s">
        <v>150</v>
      </c>
    </row>
    <row r="16" spans="1:13" hidden="1">
      <c r="A16" t="s">
        <v>184</v>
      </c>
      <c r="B16" t="s">
        <v>150</v>
      </c>
      <c r="C16" t="s">
        <v>186</v>
      </c>
      <c r="D16">
        <v>200</v>
      </c>
      <c r="E16" t="s">
        <v>150</v>
      </c>
      <c r="F16" t="s">
        <v>151</v>
      </c>
      <c r="G16" t="s">
        <v>151</v>
      </c>
      <c r="H16" t="s">
        <v>152</v>
      </c>
      <c r="I16" t="s">
        <v>153</v>
      </c>
      <c r="J16" t="s">
        <v>187</v>
      </c>
      <c r="K16" t="s">
        <v>188</v>
      </c>
      <c r="L16" t="s">
        <v>155</v>
      </c>
      <c r="M16" t="s">
        <v>150</v>
      </c>
    </row>
    <row r="17" spans="1:13">
      <c r="A17" t="s">
        <v>184</v>
      </c>
      <c r="B17" t="s">
        <v>150</v>
      </c>
      <c r="C17" t="s">
        <v>189</v>
      </c>
      <c r="D17">
        <v>393</v>
      </c>
      <c r="E17" t="s">
        <v>150</v>
      </c>
      <c r="F17" t="s">
        <v>151</v>
      </c>
      <c r="G17" t="s">
        <v>151</v>
      </c>
      <c r="H17" t="s">
        <v>152</v>
      </c>
      <c r="I17" t="s">
        <v>153</v>
      </c>
      <c r="J17" t="s">
        <v>165</v>
      </c>
      <c r="K17" t="s">
        <v>166</v>
      </c>
      <c r="L17" t="s">
        <v>155</v>
      </c>
      <c r="M17" t="s">
        <v>150</v>
      </c>
    </row>
    <row r="18" spans="1:13">
      <c r="A18" t="s">
        <v>190</v>
      </c>
      <c r="B18" t="s">
        <v>150</v>
      </c>
      <c r="C18" t="s">
        <v>191</v>
      </c>
      <c r="D18">
        <v>491.25</v>
      </c>
      <c r="E18" t="s">
        <v>150</v>
      </c>
      <c r="F18" t="s">
        <v>151</v>
      </c>
      <c r="G18" t="s">
        <v>151</v>
      </c>
      <c r="H18" t="s">
        <v>152</v>
      </c>
      <c r="I18" t="s">
        <v>153</v>
      </c>
      <c r="J18" t="s">
        <v>165</v>
      </c>
      <c r="K18" t="s">
        <v>166</v>
      </c>
      <c r="L18" t="s">
        <v>155</v>
      </c>
      <c r="M18" t="s">
        <v>150</v>
      </c>
    </row>
    <row r="19" spans="1:13" hidden="1">
      <c r="A19" t="s">
        <v>190</v>
      </c>
      <c r="B19" t="s">
        <v>150</v>
      </c>
      <c r="C19" t="s">
        <v>192</v>
      </c>
      <c r="D19">
        <v>600</v>
      </c>
      <c r="E19" t="s">
        <v>150</v>
      </c>
      <c r="F19" t="s">
        <v>151</v>
      </c>
      <c r="G19" t="s">
        <v>151</v>
      </c>
      <c r="H19" t="s">
        <v>193</v>
      </c>
      <c r="I19" t="s">
        <v>153</v>
      </c>
      <c r="J19" t="s">
        <v>194</v>
      </c>
      <c r="K19" t="s">
        <v>59</v>
      </c>
      <c r="L19" t="s">
        <v>155</v>
      </c>
      <c r="M19" t="s">
        <v>150</v>
      </c>
    </row>
    <row r="20" spans="1:13">
      <c r="A20" t="s">
        <v>195</v>
      </c>
      <c r="B20" t="s">
        <v>150</v>
      </c>
      <c r="C20" t="s">
        <v>196</v>
      </c>
      <c r="D20">
        <v>786</v>
      </c>
      <c r="E20" t="s">
        <v>150</v>
      </c>
      <c r="F20" t="s">
        <v>151</v>
      </c>
      <c r="G20" t="s">
        <v>151</v>
      </c>
      <c r="H20" t="s">
        <v>152</v>
      </c>
      <c r="I20" t="s">
        <v>153</v>
      </c>
      <c r="J20" t="s">
        <v>165</v>
      </c>
      <c r="K20" t="s">
        <v>166</v>
      </c>
      <c r="L20" t="s">
        <v>155</v>
      </c>
      <c r="M20" t="s">
        <v>150</v>
      </c>
    </row>
    <row r="21" spans="1:13">
      <c r="A21" t="s">
        <v>197</v>
      </c>
      <c r="B21" t="s">
        <v>150</v>
      </c>
      <c r="C21" t="s">
        <v>198</v>
      </c>
      <c r="D21">
        <v>196.5</v>
      </c>
      <c r="E21" t="s">
        <v>150</v>
      </c>
      <c r="F21" t="s">
        <v>151</v>
      </c>
      <c r="G21" t="s">
        <v>151</v>
      </c>
      <c r="H21" t="s">
        <v>152</v>
      </c>
      <c r="I21" t="s">
        <v>153</v>
      </c>
      <c r="J21" t="s">
        <v>165</v>
      </c>
      <c r="K21" t="s">
        <v>166</v>
      </c>
      <c r="L21" t="s">
        <v>155</v>
      </c>
      <c r="M21" t="s">
        <v>150</v>
      </c>
    </row>
    <row r="22" spans="1:13">
      <c r="A22" t="s">
        <v>199</v>
      </c>
      <c r="B22" t="s">
        <v>150</v>
      </c>
      <c r="C22" t="s">
        <v>200</v>
      </c>
      <c r="D22">
        <v>589.5</v>
      </c>
      <c r="E22" t="s">
        <v>150</v>
      </c>
      <c r="F22" t="s">
        <v>151</v>
      </c>
      <c r="G22" t="s">
        <v>151</v>
      </c>
      <c r="H22" t="s">
        <v>152</v>
      </c>
      <c r="I22" t="s">
        <v>153</v>
      </c>
      <c r="J22" t="s">
        <v>165</v>
      </c>
      <c r="K22" t="s">
        <v>166</v>
      </c>
      <c r="L22" t="s">
        <v>155</v>
      </c>
      <c r="M22" t="s">
        <v>150</v>
      </c>
    </row>
    <row r="23" spans="1:13">
      <c r="A23" t="s">
        <v>201</v>
      </c>
      <c r="B23" t="s">
        <v>150</v>
      </c>
      <c r="C23" t="s">
        <v>202</v>
      </c>
      <c r="D23">
        <v>491.25</v>
      </c>
      <c r="E23" t="s">
        <v>150</v>
      </c>
      <c r="F23" t="s">
        <v>151</v>
      </c>
      <c r="G23" t="s">
        <v>151</v>
      </c>
      <c r="H23" t="s">
        <v>152</v>
      </c>
      <c r="I23" t="s">
        <v>153</v>
      </c>
      <c r="J23" t="s">
        <v>165</v>
      </c>
      <c r="K23" t="s">
        <v>166</v>
      </c>
      <c r="L23" t="s">
        <v>155</v>
      </c>
      <c r="M23" t="s">
        <v>150</v>
      </c>
    </row>
    <row r="24" spans="1:13">
      <c r="A24" t="s">
        <v>201</v>
      </c>
      <c r="B24" t="s">
        <v>150</v>
      </c>
      <c r="C24" t="s">
        <v>203</v>
      </c>
      <c r="D24">
        <v>589.5</v>
      </c>
      <c r="E24" t="s">
        <v>150</v>
      </c>
      <c r="F24" t="s">
        <v>151</v>
      </c>
      <c r="G24" t="s">
        <v>151</v>
      </c>
      <c r="H24" t="s">
        <v>152</v>
      </c>
      <c r="I24" t="s">
        <v>153</v>
      </c>
      <c r="J24" t="s">
        <v>165</v>
      </c>
      <c r="K24" t="s">
        <v>166</v>
      </c>
      <c r="L24" t="s">
        <v>155</v>
      </c>
      <c r="M24" t="s">
        <v>150</v>
      </c>
    </row>
    <row r="25" spans="1:13" hidden="1">
      <c r="A25" t="s">
        <v>204</v>
      </c>
      <c r="B25" t="s">
        <v>150</v>
      </c>
      <c r="C25" t="s">
        <v>205</v>
      </c>
      <c r="D25">
        <v>1000</v>
      </c>
      <c r="E25" t="s">
        <v>150</v>
      </c>
      <c r="F25" t="s">
        <v>151</v>
      </c>
      <c r="G25" t="s">
        <v>151</v>
      </c>
      <c r="H25" t="s">
        <v>152</v>
      </c>
      <c r="I25" t="s">
        <v>153</v>
      </c>
      <c r="J25" t="s">
        <v>206</v>
      </c>
      <c r="K25" t="s">
        <v>207</v>
      </c>
      <c r="L25" t="s">
        <v>155</v>
      </c>
      <c r="M25" t="s">
        <v>208</v>
      </c>
    </row>
    <row r="26" spans="1:13">
      <c r="A26" t="s">
        <v>204</v>
      </c>
      <c r="B26" t="s">
        <v>150</v>
      </c>
      <c r="C26" t="s">
        <v>209</v>
      </c>
      <c r="D26">
        <v>786</v>
      </c>
      <c r="E26" t="s">
        <v>150</v>
      </c>
      <c r="F26" t="s">
        <v>151</v>
      </c>
      <c r="G26" t="s">
        <v>151</v>
      </c>
      <c r="H26" t="s">
        <v>152</v>
      </c>
      <c r="I26" t="s">
        <v>153</v>
      </c>
      <c r="J26" t="s">
        <v>165</v>
      </c>
      <c r="K26" t="s">
        <v>166</v>
      </c>
      <c r="L26" t="s">
        <v>155</v>
      </c>
      <c r="M26" t="s">
        <v>150</v>
      </c>
    </row>
    <row r="27" spans="1:13" hidden="1">
      <c r="A27" t="s">
        <v>204</v>
      </c>
      <c r="B27" t="s">
        <v>150</v>
      </c>
      <c r="C27" t="s">
        <v>210</v>
      </c>
      <c r="D27">
        <v>100</v>
      </c>
      <c r="E27" t="s">
        <v>150</v>
      </c>
      <c r="F27" t="s">
        <v>151</v>
      </c>
      <c r="G27" t="s">
        <v>151</v>
      </c>
      <c r="H27" t="s">
        <v>152</v>
      </c>
      <c r="I27" t="s">
        <v>153</v>
      </c>
      <c r="J27" t="s">
        <v>187</v>
      </c>
      <c r="K27" t="s">
        <v>188</v>
      </c>
      <c r="L27" t="s">
        <v>155</v>
      </c>
      <c r="M27" t="s">
        <v>150</v>
      </c>
    </row>
    <row r="28" spans="1:13" hidden="1">
      <c r="A28" t="s">
        <v>204</v>
      </c>
      <c r="B28" t="s">
        <v>150</v>
      </c>
      <c r="C28" t="s">
        <v>211</v>
      </c>
      <c r="D28">
        <v>600</v>
      </c>
      <c r="E28" t="s">
        <v>150</v>
      </c>
      <c r="F28" t="s">
        <v>151</v>
      </c>
      <c r="G28" t="s">
        <v>151</v>
      </c>
      <c r="H28" t="s">
        <v>152</v>
      </c>
      <c r="I28" t="s">
        <v>153</v>
      </c>
      <c r="J28" t="s">
        <v>187</v>
      </c>
      <c r="K28" t="s">
        <v>188</v>
      </c>
      <c r="L28" t="s">
        <v>155</v>
      </c>
      <c r="M28" t="s">
        <v>150</v>
      </c>
    </row>
    <row r="29" spans="1:13">
      <c r="A29" t="s">
        <v>212</v>
      </c>
      <c r="B29" t="s">
        <v>150</v>
      </c>
      <c r="C29" t="s">
        <v>213</v>
      </c>
      <c r="D29">
        <v>294.75</v>
      </c>
      <c r="E29" t="s">
        <v>150</v>
      </c>
      <c r="F29" t="s">
        <v>151</v>
      </c>
      <c r="G29" t="s">
        <v>151</v>
      </c>
      <c r="H29" t="s">
        <v>152</v>
      </c>
      <c r="I29" t="s">
        <v>153</v>
      </c>
      <c r="J29" t="s">
        <v>165</v>
      </c>
      <c r="K29" t="s">
        <v>166</v>
      </c>
      <c r="L29" t="s">
        <v>155</v>
      </c>
      <c r="M29" t="s">
        <v>150</v>
      </c>
    </row>
    <row r="30" spans="1:13">
      <c r="A30" t="s">
        <v>212</v>
      </c>
      <c r="B30" t="s">
        <v>150</v>
      </c>
      <c r="C30" t="s">
        <v>214</v>
      </c>
      <c r="D30">
        <v>98.25</v>
      </c>
      <c r="E30" t="s">
        <v>150</v>
      </c>
      <c r="F30" t="s">
        <v>151</v>
      </c>
      <c r="G30" t="s">
        <v>151</v>
      </c>
      <c r="H30" t="s">
        <v>152</v>
      </c>
      <c r="I30" t="s">
        <v>153</v>
      </c>
      <c r="J30" t="s">
        <v>165</v>
      </c>
      <c r="K30" t="s">
        <v>166</v>
      </c>
      <c r="L30" t="s">
        <v>155</v>
      </c>
      <c r="M30" t="s">
        <v>150</v>
      </c>
    </row>
    <row r="31" spans="1:13" hidden="1">
      <c r="A31" t="s">
        <v>215</v>
      </c>
      <c r="B31" t="s">
        <v>150</v>
      </c>
      <c r="C31" t="s">
        <v>216</v>
      </c>
      <c r="D31" t="s">
        <v>150</v>
      </c>
      <c r="E31">
        <v>-2420</v>
      </c>
      <c r="F31" t="s">
        <v>151</v>
      </c>
      <c r="G31" t="s">
        <v>151</v>
      </c>
      <c r="H31" t="s">
        <v>160</v>
      </c>
      <c r="I31" t="s">
        <v>153</v>
      </c>
      <c r="J31" t="s">
        <v>155</v>
      </c>
      <c r="K31" t="s">
        <v>161</v>
      </c>
      <c r="L31" t="s">
        <v>187</v>
      </c>
      <c r="M31" t="s">
        <v>56</v>
      </c>
    </row>
    <row r="32" spans="1:13">
      <c r="A32" t="s">
        <v>215</v>
      </c>
      <c r="B32" t="s">
        <v>150</v>
      </c>
      <c r="C32" t="s">
        <v>217</v>
      </c>
      <c r="D32">
        <v>491.25</v>
      </c>
      <c r="E32" t="s">
        <v>150</v>
      </c>
      <c r="F32" t="s">
        <v>151</v>
      </c>
      <c r="G32" t="s">
        <v>151</v>
      </c>
      <c r="H32" t="s">
        <v>152</v>
      </c>
      <c r="I32" t="s">
        <v>153</v>
      </c>
      <c r="J32" t="s">
        <v>165</v>
      </c>
      <c r="K32" t="s">
        <v>166</v>
      </c>
      <c r="L32" t="s">
        <v>155</v>
      </c>
      <c r="M32" t="s">
        <v>150</v>
      </c>
    </row>
    <row r="33" spans="1:13">
      <c r="A33" t="s">
        <v>218</v>
      </c>
      <c r="B33" t="s">
        <v>150</v>
      </c>
      <c r="C33" t="s">
        <v>219</v>
      </c>
      <c r="D33">
        <v>884.25</v>
      </c>
      <c r="E33" t="s">
        <v>150</v>
      </c>
      <c r="F33" t="s">
        <v>151</v>
      </c>
      <c r="G33" t="s">
        <v>151</v>
      </c>
      <c r="H33" t="s">
        <v>152</v>
      </c>
      <c r="I33" t="s">
        <v>153</v>
      </c>
      <c r="J33" t="s">
        <v>165</v>
      </c>
      <c r="K33" t="s">
        <v>166</v>
      </c>
      <c r="L33" t="s">
        <v>155</v>
      </c>
      <c r="M33" t="s">
        <v>150</v>
      </c>
    </row>
    <row r="34" spans="1:13" hidden="1">
      <c r="A34" t="s">
        <v>220</v>
      </c>
      <c r="B34" t="s">
        <v>150</v>
      </c>
      <c r="C34" t="s">
        <v>205</v>
      </c>
      <c r="D34">
        <v>50000</v>
      </c>
      <c r="E34" t="s">
        <v>150</v>
      </c>
      <c r="F34" t="s">
        <v>151</v>
      </c>
      <c r="G34" t="s">
        <v>151</v>
      </c>
      <c r="H34" t="s">
        <v>152</v>
      </c>
      <c r="I34" t="s">
        <v>153</v>
      </c>
      <c r="J34" t="s">
        <v>221</v>
      </c>
      <c r="K34" t="s">
        <v>222</v>
      </c>
      <c r="L34" t="s">
        <v>155</v>
      </c>
      <c r="M34" t="s">
        <v>208</v>
      </c>
    </row>
    <row r="35" spans="1:13">
      <c r="A35" t="s">
        <v>220</v>
      </c>
      <c r="B35" t="s">
        <v>150</v>
      </c>
      <c r="C35" t="s">
        <v>223</v>
      </c>
      <c r="D35">
        <v>786</v>
      </c>
      <c r="E35" t="s">
        <v>150</v>
      </c>
      <c r="F35" t="s">
        <v>151</v>
      </c>
      <c r="G35" t="s">
        <v>151</v>
      </c>
      <c r="H35" t="s">
        <v>152</v>
      </c>
      <c r="I35" t="s">
        <v>153</v>
      </c>
      <c r="J35" t="s">
        <v>165</v>
      </c>
      <c r="K35" t="s">
        <v>166</v>
      </c>
      <c r="L35" t="s">
        <v>155</v>
      </c>
      <c r="M35" t="s">
        <v>150</v>
      </c>
    </row>
    <row r="36" spans="1:13" hidden="1">
      <c r="A36" t="s">
        <v>220</v>
      </c>
      <c r="B36" t="s">
        <v>150</v>
      </c>
      <c r="C36" t="s">
        <v>211</v>
      </c>
      <c r="D36">
        <v>1800</v>
      </c>
      <c r="E36" t="s">
        <v>150</v>
      </c>
      <c r="F36" t="s">
        <v>151</v>
      </c>
      <c r="G36" t="s">
        <v>151</v>
      </c>
      <c r="H36" t="s">
        <v>152</v>
      </c>
      <c r="I36" t="s">
        <v>153</v>
      </c>
      <c r="J36" t="s">
        <v>187</v>
      </c>
      <c r="K36" t="s">
        <v>188</v>
      </c>
      <c r="L36" t="s">
        <v>155</v>
      </c>
      <c r="M36" t="s">
        <v>150</v>
      </c>
    </row>
    <row r="37" spans="1:13">
      <c r="A37" t="s">
        <v>224</v>
      </c>
      <c r="B37" t="s">
        <v>150</v>
      </c>
      <c r="C37" t="s">
        <v>225</v>
      </c>
      <c r="D37">
        <v>294.75</v>
      </c>
      <c r="E37" t="s">
        <v>150</v>
      </c>
      <c r="F37" t="s">
        <v>151</v>
      </c>
      <c r="G37" t="s">
        <v>151</v>
      </c>
      <c r="H37" t="s">
        <v>152</v>
      </c>
      <c r="I37" t="s">
        <v>153</v>
      </c>
      <c r="J37" t="s">
        <v>165</v>
      </c>
      <c r="K37" t="s">
        <v>166</v>
      </c>
      <c r="L37" t="s">
        <v>155</v>
      </c>
      <c r="M37" t="s">
        <v>150</v>
      </c>
    </row>
    <row r="38" spans="1:13" hidden="1">
      <c r="A38" t="s">
        <v>226</v>
      </c>
      <c r="B38" t="s">
        <v>150</v>
      </c>
      <c r="C38" t="s">
        <v>172</v>
      </c>
      <c r="D38" t="s">
        <v>150</v>
      </c>
      <c r="E38">
        <v>-19</v>
      </c>
      <c r="F38" t="s">
        <v>151</v>
      </c>
      <c r="G38" t="s">
        <v>151</v>
      </c>
      <c r="H38" t="s">
        <v>173</v>
      </c>
      <c r="I38" t="s">
        <v>153</v>
      </c>
      <c r="J38" t="s">
        <v>155</v>
      </c>
      <c r="K38" t="s">
        <v>150</v>
      </c>
      <c r="L38" t="s">
        <v>174</v>
      </c>
      <c r="M38" t="s">
        <v>150</v>
      </c>
    </row>
    <row r="39" spans="1:13">
      <c r="A39" t="s">
        <v>226</v>
      </c>
      <c r="B39" t="s">
        <v>150</v>
      </c>
      <c r="C39" t="s">
        <v>227</v>
      </c>
      <c r="D39">
        <v>196.5</v>
      </c>
      <c r="E39" t="s">
        <v>150</v>
      </c>
      <c r="F39" t="s">
        <v>151</v>
      </c>
      <c r="G39" t="s">
        <v>151</v>
      </c>
      <c r="H39" t="s">
        <v>152</v>
      </c>
      <c r="I39" t="s">
        <v>153</v>
      </c>
      <c r="J39" t="s">
        <v>165</v>
      </c>
      <c r="K39" t="s">
        <v>166</v>
      </c>
      <c r="L39" t="s">
        <v>155</v>
      </c>
      <c r="M39" t="s">
        <v>150</v>
      </c>
    </row>
    <row r="40" spans="1:13">
      <c r="A40" t="s">
        <v>226</v>
      </c>
      <c r="B40" t="s">
        <v>150</v>
      </c>
      <c r="C40" t="s">
        <v>228</v>
      </c>
      <c r="D40">
        <v>1866.75</v>
      </c>
      <c r="E40" t="s">
        <v>150</v>
      </c>
      <c r="F40" t="s">
        <v>151</v>
      </c>
      <c r="G40" t="s">
        <v>151</v>
      </c>
      <c r="H40" t="s">
        <v>152</v>
      </c>
      <c r="I40" t="s">
        <v>153</v>
      </c>
      <c r="J40" t="s">
        <v>165</v>
      </c>
      <c r="K40" t="s">
        <v>166</v>
      </c>
      <c r="L40" t="s">
        <v>155</v>
      </c>
      <c r="M40" t="s">
        <v>150</v>
      </c>
    </row>
    <row r="41" spans="1:13">
      <c r="A41" t="s">
        <v>226</v>
      </c>
      <c r="B41" t="s">
        <v>150</v>
      </c>
      <c r="C41" t="s">
        <v>229</v>
      </c>
      <c r="D41">
        <v>4028.25</v>
      </c>
      <c r="E41" t="s">
        <v>150</v>
      </c>
      <c r="F41" t="s">
        <v>151</v>
      </c>
      <c r="G41" t="s">
        <v>151</v>
      </c>
      <c r="H41" t="s">
        <v>152</v>
      </c>
      <c r="I41" t="s">
        <v>153</v>
      </c>
      <c r="J41" t="s">
        <v>165</v>
      </c>
      <c r="K41" t="s">
        <v>166</v>
      </c>
      <c r="L41" t="s">
        <v>155</v>
      </c>
      <c r="M41" t="s">
        <v>150</v>
      </c>
    </row>
    <row r="42" spans="1:13" hidden="1">
      <c r="A42" t="s">
        <v>230</v>
      </c>
      <c r="B42" t="s">
        <v>150</v>
      </c>
      <c r="C42" t="s">
        <v>231</v>
      </c>
      <c r="D42">
        <v>3000</v>
      </c>
      <c r="E42" t="s">
        <v>150</v>
      </c>
      <c r="F42" t="s">
        <v>151</v>
      </c>
      <c r="G42" t="s">
        <v>151</v>
      </c>
      <c r="H42" t="s">
        <v>193</v>
      </c>
      <c r="I42" t="s">
        <v>153</v>
      </c>
      <c r="J42" t="s">
        <v>194</v>
      </c>
      <c r="K42" t="s">
        <v>59</v>
      </c>
      <c r="L42" t="s">
        <v>155</v>
      </c>
      <c r="M42" t="s">
        <v>150</v>
      </c>
    </row>
    <row r="43" spans="1:13" hidden="1">
      <c r="A43" t="s">
        <v>232</v>
      </c>
      <c r="B43" t="s">
        <v>150</v>
      </c>
      <c r="C43" t="s">
        <v>233</v>
      </c>
      <c r="D43" t="s">
        <v>150</v>
      </c>
      <c r="E43">
        <v>-5501</v>
      </c>
      <c r="F43" t="s">
        <v>151</v>
      </c>
      <c r="G43" t="s">
        <v>151</v>
      </c>
      <c r="H43" t="s">
        <v>160</v>
      </c>
      <c r="I43" t="s">
        <v>153</v>
      </c>
      <c r="J43" t="s">
        <v>155</v>
      </c>
      <c r="K43" t="s">
        <v>161</v>
      </c>
      <c r="L43" t="s">
        <v>234</v>
      </c>
      <c r="M43" t="s">
        <v>57</v>
      </c>
    </row>
    <row r="44" spans="1:13">
      <c r="A44" t="s">
        <v>235</v>
      </c>
      <c r="B44" t="s">
        <v>150</v>
      </c>
      <c r="C44" t="s">
        <v>236</v>
      </c>
      <c r="D44">
        <v>0.98</v>
      </c>
      <c r="E44" t="s">
        <v>150</v>
      </c>
      <c r="F44" t="s">
        <v>151</v>
      </c>
      <c r="G44" t="s">
        <v>151</v>
      </c>
      <c r="H44" t="s">
        <v>152</v>
      </c>
      <c r="I44" t="s">
        <v>153</v>
      </c>
      <c r="J44" t="s">
        <v>165</v>
      </c>
      <c r="K44" t="s">
        <v>166</v>
      </c>
      <c r="L44" t="s">
        <v>155</v>
      </c>
      <c r="M44" t="s">
        <v>150</v>
      </c>
    </row>
    <row r="45" spans="1:13" hidden="1">
      <c r="A45" t="s">
        <v>237</v>
      </c>
      <c r="B45" t="s">
        <v>150</v>
      </c>
      <c r="C45" t="s">
        <v>238</v>
      </c>
      <c r="D45" t="s">
        <v>150</v>
      </c>
      <c r="E45">
        <v>-1466</v>
      </c>
      <c r="F45" t="s">
        <v>151</v>
      </c>
      <c r="G45" t="s">
        <v>151</v>
      </c>
      <c r="H45" t="s">
        <v>160</v>
      </c>
      <c r="I45" t="s">
        <v>153</v>
      </c>
      <c r="J45" t="s">
        <v>155</v>
      </c>
      <c r="K45" t="s">
        <v>161</v>
      </c>
      <c r="L45" t="s">
        <v>162</v>
      </c>
      <c r="M45" t="s">
        <v>54</v>
      </c>
    </row>
    <row r="46" spans="1:13" hidden="1">
      <c r="A46" t="s">
        <v>239</v>
      </c>
      <c r="B46" t="s">
        <v>150</v>
      </c>
      <c r="C46" t="s">
        <v>240</v>
      </c>
      <c r="D46" t="s">
        <v>150</v>
      </c>
      <c r="E46">
        <v>-5000</v>
      </c>
      <c r="F46" t="s">
        <v>151</v>
      </c>
      <c r="G46" t="s">
        <v>151</v>
      </c>
      <c r="H46" t="s">
        <v>160</v>
      </c>
      <c r="I46" t="s">
        <v>153</v>
      </c>
      <c r="J46" t="s">
        <v>155</v>
      </c>
      <c r="K46" t="s">
        <v>161</v>
      </c>
      <c r="L46" t="s">
        <v>241</v>
      </c>
      <c r="M46" t="s">
        <v>242</v>
      </c>
    </row>
    <row r="47" spans="1:13" hidden="1">
      <c r="A47" t="s">
        <v>243</v>
      </c>
      <c r="B47" t="s">
        <v>150</v>
      </c>
      <c r="C47" t="s">
        <v>244</v>
      </c>
      <c r="D47" t="s">
        <v>150</v>
      </c>
      <c r="E47">
        <v>-598</v>
      </c>
      <c r="F47" t="s">
        <v>151</v>
      </c>
      <c r="G47" t="s">
        <v>151</v>
      </c>
      <c r="H47" t="s">
        <v>160</v>
      </c>
      <c r="I47" t="s">
        <v>153</v>
      </c>
      <c r="J47" t="s">
        <v>155</v>
      </c>
      <c r="K47" t="s">
        <v>161</v>
      </c>
      <c r="L47" t="s">
        <v>162</v>
      </c>
      <c r="M47" t="s">
        <v>54</v>
      </c>
    </row>
    <row r="48" spans="1:13" hidden="1">
      <c r="A48" t="s">
        <v>245</v>
      </c>
      <c r="B48" t="s">
        <v>150</v>
      </c>
      <c r="C48" t="s">
        <v>246</v>
      </c>
      <c r="D48" t="s">
        <v>150</v>
      </c>
      <c r="E48">
        <v>-948</v>
      </c>
      <c r="F48" t="s">
        <v>151</v>
      </c>
      <c r="G48" t="s">
        <v>151</v>
      </c>
      <c r="H48" t="s">
        <v>160</v>
      </c>
      <c r="I48" t="s">
        <v>153</v>
      </c>
      <c r="J48" t="s">
        <v>155</v>
      </c>
      <c r="K48" t="s">
        <v>161</v>
      </c>
      <c r="L48" t="s">
        <v>162</v>
      </c>
      <c r="M48" t="s">
        <v>54</v>
      </c>
    </row>
    <row r="49" spans="1:13" hidden="1">
      <c r="A49" t="s">
        <v>247</v>
      </c>
      <c r="B49" t="s">
        <v>150</v>
      </c>
      <c r="C49" t="s">
        <v>248</v>
      </c>
      <c r="D49" t="s">
        <v>150</v>
      </c>
      <c r="E49">
        <v>-3079</v>
      </c>
      <c r="F49" t="s">
        <v>151</v>
      </c>
      <c r="G49" t="s">
        <v>151</v>
      </c>
      <c r="H49" t="s">
        <v>160</v>
      </c>
      <c r="I49" t="s">
        <v>153</v>
      </c>
      <c r="J49" t="s">
        <v>155</v>
      </c>
      <c r="K49" t="s">
        <v>161</v>
      </c>
      <c r="L49" t="s">
        <v>234</v>
      </c>
      <c r="M49" t="s">
        <v>57</v>
      </c>
    </row>
    <row r="50" spans="1:13" hidden="1">
      <c r="A50" t="s">
        <v>249</v>
      </c>
      <c r="B50" t="s">
        <v>150</v>
      </c>
      <c r="C50" t="s">
        <v>250</v>
      </c>
      <c r="D50" t="s">
        <v>150</v>
      </c>
      <c r="E50">
        <v>-1890</v>
      </c>
      <c r="F50" t="s">
        <v>151</v>
      </c>
      <c r="G50" t="s">
        <v>151</v>
      </c>
      <c r="H50" t="s">
        <v>160</v>
      </c>
      <c r="I50" t="s">
        <v>153</v>
      </c>
      <c r="J50" t="s">
        <v>155</v>
      </c>
      <c r="K50" t="s">
        <v>161</v>
      </c>
      <c r="L50" t="s">
        <v>162</v>
      </c>
      <c r="M50" t="s">
        <v>54</v>
      </c>
    </row>
    <row r="51" spans="1:13" hidden="1">
      <c r="A51" t="s">
        <v>251</v>
      </c>
      <c r="B51" t="s">
        <v>150</v>
      </c>
      <c r="C51" t="s">
        <v>161</v>
      </c>
      <c r="D51">
        <v>129920.65</v>
      </c>
      <c r="E51" t="s">
        <v>150</v>
      </c>
      <c r="F51" t="s">
        <v>151</v>
      </c>
      <c r="G51" t="s">
        <v>151</v>
      </c>
      <c r="H51" t="s">
        <v>152</v>
      </c>
      <c r="I51" t="s">
        <v>153</v>
      </c>
      <c r="J51" t="s">
        <v>252</v>
      </c>
      <c r="K51" t="s">
        <v>150</v>
      </c>
      <c r="L51" t="s">
        <v>155</v>
      </c>
      <c r="M51" t="s">
        <v>150</v>
      </c>
    </row>
    <row r="54" spans="1:13">
      <c r="A54" t="s">
        <v>253</v>
      </c>
      <c r="D54" s="11">
        <v>16408.73</v>
      </c>
    </row>
    <row r="55" spans="1:13">
      <c r="A55" t="s">
        <v>254</v>
      </c>
      <c r="B55" t="s">
        <v>255</v>
      </c>
      <c r="C55" t="s">
        <v>135</v>
      </c>
    </row>
    <row r="56" spans="1:13">
      <c r="A56" t="s">
        <v>256</v>
      </c>
      <c r="B56" t="s">
        <v>257</v>
      </c>
      <c r="C56" t="s">
        <v>153</v>
      </c>
    </row>
  </sheetData>
  <autoFilter ref="A1:M51" xr:uid="{D34A7D7D-6BF1-441D-9488-CD856B311623}">
    <filterColumn colId="2">
      <filters>
        <filter val="Utb. 2000001 Vippsnr 850482"/>
        <filter val="Utb. 2000002 Vippsnr 850482"/>
        <filter val="Utb. 2000003 Vippsnr 850482"/>
        <filter val="Utb. 2000004 Vippsnr 850482"/>
        <filter val="Utb. 2000005 Vippsnr 850482"/>
        <filter val="Utb. 2000006 Vippsnr 850482"/>
        <filter val="Utb. 2000007 Vippsnr 850482"/>
        <filter val="Utb. 2000008 Vippsnr 850482"/>
        <filter val="Utb. 2000009 Vippsnr 850482"/>
        <filter val="Utb. 2000010 Vippsnr 850482"/>
        <filter val="Utb. 2000011 Vippsnr 850482"/>
        <filter val="Utb. 2000012 Vippsnr 850482"/>
        <filter val="Utb. 2000013 Vippsnr 850482"/>
        <filter val="Utb. 2000014 Vippsnr 850482"/>
        <filter val="Utb. 2000015 Vippsnr 850482"/>
        <filter val="Utb. 2000016 Vippsnr 850482"/>
        <filter val="Utb. 2000017 Vippsnr 850482"/>
        <filter val="Utb. 2000018 Vippsnr 850482"/>
        <filter val="Utb. 2000019 Vippsnr 850482"/>
        <filter val="Utb. 2000020 Vippsnr 850482"/>
        <filter val="Utb. 2000021 Vippsnr 850482"/>
        <filter val="Utb. 2000022 Vippsnr 850482"/>
        <filter val="Utb. 2000023 Vippsnr 850482"/>
        <filter val="Utb. 2000024 Vippsnr 850482"/>
        <filter val="Utb. 2000025 Vippsnr 850482"/>
        <filter val="Utb. 2000026 Vippsnr 850482"/>
        <filter val="Utb. 2000027 Vippsnr 850482"/>
      </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A865F-3D3E-43E5-8809-6E2E1A5EA225}">
  <dimension ref="A1:M29"/>
  <sheetViews>
    <sheetView topLeftCell="A16" workbookViewId="0">
      <selection activeCell="B19" sqref="B19"/>
    </sheetView>
  </sheetViews>
  <sheetFormatPr defaultColWidth="8.7109375" defaultRowHeight="14.45"/>
  <cols>
    <col min="1" max="1" width="31.5703125" bestFit="1" customWidth="1"/>
    <col min="2" max="2" width="21" bestFit="1" customWidth="1"/>
    <col min="3" max="3" width="63.5703125" bestFit="1" customWidth="1"/>
    <col min="4" max="4" width="10" bestFit="1" customWidth="1"/>
    <col min="5" max="5" width="6.7109375" bestFit="1" customWidth="1"/>
    <col min="6" max="7" width="15.28515625" bestFit="1" customWidth="1"/>
    <col min="8" max="8" width="20.7109375" bestFit="1" customWidth="1"/>
    <col min="9" max="9" width="6.7109375" bestFit="1" customWidth="1"/>
    <col min="10" max="10" width="12" bestFit="1" customWidth="1"/>
    <col min="11" max="11" width="34.5703125" bestFit="1" customWidth="1"/>
    <col min="12" max="12" width="12" bestFit="1" customWidth="1"/>
    <col min="13" max="13" width="35.5703125" bestFit="1" customWidth="1"/>
  </cols>
  <sheetData>
    <row r="1" spans="1:13">
      <c r="A1" t="s">
        <v>61</v>
      </c>
      <c r="B1" t="s">
        <v>137</v>
      </c>
      <c r="C1" t="s">
        <v>138</v>
      </c>
      <c r="D1" t="s">
        <v>139</v>
      </c>
      <c r="E1" t="s">
        <v>140</v>
      </c>
      <c r="F1" t="s">
        <v>141</v>
      </c>
      <c r="G1" t="s">
        <v>142</v>
      </c>
      <c r="H1" t="s">
        <v>143</v>
      </c>
      <c r="I1" t="s">
        <v>144</v>
      </c>
      <c r="J1" t="s">
        <v>145</v>
      </c>
      <c r="K1" t="s">
        <v>146</v>
      </c>
      <c r="L1" t="s">
        <v>147</v>
      </c>
      <c r="M1" t="s">
        <v>148</v>
      </c>
    </row>
    <row r="2" spans="1:13">
      <c r="A2" t="s">
        <v>149</v>
      </c>
      <c r="B2" t="s">
        <v>150</v>
      </c>
      <c r="C2" t="s">
        <v>150</v>
      </c>
      <c r="D2">
        <v>18927.05</v>
      </c>
      <c r="E2" t="s">
        <v>150</v>
      </c>
      <c r="F2" t="s">
        <v>151</v>
      </c>
      <c r="G2" t="s">
        <v>151</v>
      </c>
      <c r="H2" t="s">
        <v>152</v>
      </c>
      <c r="I2" t="s">
        <v>153</v>
      </c>
      <c r="J2" t="s">
        <v>154</v>
      </c>
      <c r="K2" t="s">
        <v>150</v>
      </c>
      <c r="L2" t="s">
        <v>155</v>
      </c>
      <c r="M2" t="s">
        <v>150</v>
      </c>
    </row>
    <row r="3" spans="1:13">
      <c r="A3" t="s">
        <v>184</v>
      </c>
      <c r="B3" t="s">
        <v>150</v>
      </c>
      <c r="C3" t="s">
        <v>186</v>
      </c>
      <c r="D3">
        <v>200</v>
      </c>
      <c r="E3" t="s">
        <v>150</v>
      </c>
      <c r="F3" t="s">
        <v>151</v>
      </c>
      <c r="G3" t="s">
        <v>151</v>
      </c>
      <c r="H3" t="s">
        <v>152</v>
      </c>
      <c r="I3" t="s">
        <v>153</v>
      </c>
      <c r="J3" t="s">
        <v>187</v>
      </c>
      <c r="K3" t="s">
        <v>188</v>
      </c>
      <c r="L3" t="s">
        <v>155</v>
      </c>
      <c r="M3" t="s">
        <v>150</v>
      </c>
    </row>
    <row r="4" spans="1:13">
      <c r="A4" t="s">
        <v>156</v>
      </c>
      <c r="B4" t="s">
        <v>150</v>
      </c>
      <c r="C4" t="s">
        <v>157</v>
      </c>
      <c r="D4" t="s">
        <v>150</v>
      </c>
      <c r="E4">
        <v>-15163</v>
      </c>
      <c r="F4" t="s">
        <v>151</v>
      </c>
      <c r="G4" t="s">
        <v>151</v>
      </c>
      <c r="H4" t="s">
        <v>150</v>
      </c>
      <c r="I4" t="s">
        <v>153</v>
      </c>
      <c r="J4" t="s">
        <v>155</v>
      </c>
      <c r="K4" t="s">
        <v>150</v>
      </c>
      <c r="L4" t="s">
        <v>150</v>
      </c>
      <c r="M4" t="s">
        <v>150</v>
      </c>
    </row>
    <row r="5" spans="1:13">
      <c r="A5" t="s">
        <v>243</v>
      </c>
      <c r="B5" t="s">
        <v>150</v>
      </c>
      <c r="C5" t="s">
        <v>244</v>
      </c>
      <c r="D5" t="s">
        <v>150</v>
      </c>
      <c r="E5">
        <v>-598</v>
      </c>
      <c r="F5" t="s">
        <v>151</v>
      </c>
      <c r="G5" t="s">
        <v>151</v>
      </c>
      <c r="H5" t="s">
        <v>160</v>
      </c>
      <c r="I5" t="s">
        <v>153</v>
      </c>
      <c r="J5" t="s">
        <v>155</v>
      </c>
      <c r="K5" t="s">
        <v>161</v>
      </c>
      <c r="L5" t="s">
        <v>162</v>
      </c>
      <c r="M5" t="s">
        <v>54</v>
      </c>
    </row>
    <row r="6" spans="1:13">
      <c r="A6" t="s">
        <v>178</v>
      </c>
      <c r="B6" t="s">
        <v>150</v>
      </c>
      <c r="C6" t="s">
        <v>180</v>
      </c>
      <c r="D6" t="s">
        <v>150</v>
      </c>
      <c r="E6">
        <v>-2658</v>
      </c>
      <c r="F6" t="s">
        <v>151</v>
      </c>
      <c r="G6" t="s">
        <v>151</v>
      </c>
      <c r="H6" t="s">
        <v>160</v>
      </c>
      <c r="I6" t="s">
        <v>153</v>
      </c>
      <c r="J6" t="s">
        <v>155</v>
      </c>
      <c r="K6" t="s">
        <v>161</v>
      </c>
      <c r="L6" t="s">
        <v>181</v>
      </c>
      <c r="M6" t="s">
        <v>58</v>
      </c>
    </row>
    <row r="7" spans="1:13">
      <c r="A7" t="s">
        <v>247</v>
      </c>
      <c r="B7" t="s">
        <v>150</v>
      </c>
      <c r="C7" t="s">
        <v>248</v>
      </c>
      <c r="D7" t="s">
        <v>150</v>
      </c>
      <c r="E7">
        <v>-3079</v>
      </c>
      <c r="F7" t="s">
        <v>151</v>
      </c>
      <c r="G7" t="s">
        <v>151</v>
      </c>
      <c r="H7" t="s">
        <v>160</v>
      </c>
      <c r="I7" t="s">
        <v>153</v>
      </c>
      <c r="J7" t="s">
        <v>155</v>
      </c>
      <c r="K7" t="s">
        <v>161</v>
      </c>
      <c r="L7" t="s">
        <v>234</v>
      </c>
      <c r="M7" t="s">
        <v>57</v>
      </c>
    </row>
    <row r="8" spans="1:13">
      <c r="A8" t="s">
        <v>239</v>
      </c>
      <c r="B8" t="s">
        <v>150</v>
      </c>
      <c r="C8" t="s">
        <v>240</v>
      </c>
      <c r="D8" t="s">
        <v>150</v>
      </c>
      <c r="E8">
        <v>-5000</v>
      </c>
      <c r="F8" t="s">
        <v>151</v>
      </c>
      <c r="G8" t="s">
        <v>151</v>
      </c>
      <c r="H8" t="s">
        <v>160</v>
      </c>
      <c r="I8" t="s">
        <v>153</v>
      </c>
      <c r="J8" t="s">
        <v>155</v>
      </c>
      <c r="K8" t="s">
        <v>161</v>
      </c>
      <c r="L8" t="s">
        <v>241</v>
      </c>
      <c r="M8" t="s">
        <v>242</v>
      </c>
    </row>
    <row r="9" spans="1:13">
      <c r="A9" t="s">
        <v>204</v>
      </c>
      <c r="B9" t="s">
        <v>150</v>
      </c>
      <c r="C9" t="s">
        <v>205</v>
      </c>
      <c r="D9">
        <v>1000</v>
      </c>
      <c r="E9" t="s">
        <v>150</v>
      </c>
      <c r="F9" t="s">
        <v>151</v>
      </c>
      <c r="G9" t="s">
        <v>151</v>
      </c>
      <c r="H9" t="s">
        <v>152</v>
      </c>
      <c r="I9" t="s">
        <v>153</v>
      </c>
      <c r="J9" t="s">
        <v>206</v>
      </c>
      <c r="K9" t="s">
        <v>207</v>
      </c>
      <c r="L9" t="s">
        <v>155</v>
      </c>
      <c r="M9" t="s">
        <v>208</v>
      </c>
    </row>
    <row r="10" spans="1:13">
      <c r="A10" t="s">
        <v>220</v>
      </c>
      <c r="B10" t="s">
        <v>150</v>
      </c>
      <c r="C10" t="s">
        <v>205</v>
      </c>
      <c r="D10">
        <v>50000</v>
      </c>
      <c r="E10" t="s">
        <v>150</v>
      </c>
      <c r="F10" t="s">
        <v>151</v>
      </c>
      <c r="G10" t="s">
        <v>151</v>
      </c>
      <c r="H10" t="s">
        <v>152</v>
      </c>
      <c r="I10" t="s">
        <v>153</v>
      </c>
      <c r="J10" t="s">
        <v>221</v>
      </c>
      <c r="K10" t="s">
        <v>222</v>
      </c>
      <c r="L10" t="s">
        <v>155</v>
      </c>
      <c r="M10" t="s">
        <v>208</v>
      </c>
    </row>
    <row r="11" spans="1:13">
      <c r="A11" t="s">
        <v>249</v>
      </c>
      <c r="B11" t="s">
        <v>150</v>
      </c>
      <c r="C11" t="s">
        <v>250</v>
      </c>
      <c r="D11" t="s">
        <v>150</v>
      </c>
      <c r="E11">
        <v>-1890</v>
      </c>
      <c r="F11" t="s">
        <v>151</v>
      </c>
      <c r="G11" t="s">
        <v>151</v>
      </c>
      <c r="H11" t="s">
        <v>160</v>
      </c>
      <c r="I11" t="s">
        <v>153</v>
      </c>
      <c r="J11" t="s">
        <v>155</v>
      </c>
      <c r="K11" t="s">
        <v>161</v>
      </c>
      <c r="L11" t="s">
        <v>162</v>
      </c>
      <c r="M11" t="s">
        <v>54</v>
      </c>
    </row>
    <row r="12" spans="1:13">
      <c r="A12" t="s">
        <v>204</v>
      </c>
      <c r="B12" t="s">
        <v>150</v>
      </c>
      <c r="C12" t="s">
        <v>211</v>
      </c>
      <c r="D12">
        <v>600</v>
      </c>
      <c r="E12" t="s">
        <v>150</v>
      </c>
      <c r="F12" t="s">
        <v>151</v>
      </c>
      <c r="G12" t="s">
        <v>151</v>
      </c>
      <c r="H12" t="s">
        <v>152</v>
      </c>
      <c r="I12" t="s">
        <v>153</v>
      </c>
      <c r="J12" t="s">
        <v>187</v>
      </c>
      <c r="K12" t="s">
        <v>188</v>
      </c>
      <c r="L12" t="s">
        <v>155</v>
      </c>
      <c r="M12" t="s">
        <v>150</v>
      </c>
    </row>
    <row r="13" spans="1:13">
      <c r="A13" t="s">
        <v>220</v>
      </c>
      <c r="B13" t="s">
        <v>150</v>
      </c>
      <c r="C13" t="s">
        <v>211</v>
      </c>
      <c r="D13">
        <v>1800</v>
      </c>
      <c r="E13" t="s">
        <v>150</v>
      </c>
      <c r="F13" t="s">
        <v>151</v>
      </c>
      <c r="G13" t="s">
        <v>151</v>
      </c>
      <c r="H13" t="s">
        <v>152</v>
      </c>
      <c r="I13" t="s">
        <v>153</v>
      </c>
      <c r="J13" t="s">
        <v>187</v>
      </c>
      <c r="K13" t="s">
        <v>188</v>
      </c>
      <c r="L13" t="s">
        <v>155</v>
      </c>
      <c r="M13" t="s">
        <v>150</v>
      </c>
    </row>
    <row r="14" spans="1:13">
      <c r="A14" t="s">
        <v>204</v>
      </c>
      <c r="B14" t="s">
        <v>150</v>
      </c>
      <c r="C14" t="s">
        <v>210</v>
      </c>
      <c r="D14">
        <v>100</v>
      </c>
      <c r="E14" t="s">
        <v>150</v>
      </c>
      <c r="F14" t="s">
        <v>151</v>
      </c>
      <c r="G14" t="s">
        <v>151</v>
      </c>
      <c r="H14" t="s">
        <v>152</v>
      </c>
      <c r="I14" t="s">
        <v>153</v>
      </c>
      <c r="J14" t="s">
        <v>187</v>
      </c>
      <c r="K14" t="s">
        <v>188</v>
      </c>
      <c r="L14" t="s">
        <v>155</v>
      </c>
      <c r="M14" t="s">
        <v>150</v>
      </c>
    </row>
    <row r="15" spans="1:13">
      <c r="A15" t="s">
        <v>190</v>
      </c>
      <c r="B15" t="s">
        <v>150</v>
      </c>
      <c r="C15" t="s">
        <v>192</v>
      </c>
      <c r="D15">
        <v>600</v>
      </c>
      <c r="E15" t="s">
        <v>150</v>
      </c>
      <c r="F15" t="s">
        <v>151</v>
      </c>
      <c r="G15" t="s">
        <v>151</v>
      </c>
      <c r="H15" t="s">
        <v>193</v>
      </c>
      <c r="I15" t="s">
        <v>153</v>
      </c>
      <c r="J15" t="s">
        <v>194</v>
      </c>
      <c r="K15" t="s">
        <v>59</v>
      </c>
      <c r="L15" t="s">
        <v>155</v>
      </c>
      <c r="M15" t="s">
        <v>150</v>
      </c>
    </row>
    <row r="16" spans="1:13">
      <c r="A16" t="s">
        <v>215</v>
      </c>
      <c r="B16" t="s">
        <v>150</v>
      </c>
      <c r="C16" t="s">
        <v>216</v>
      </c>
      <c r="D16" t="s">
        <v>150</v>
      </c>
      <c r="E16">
        <v>-2420</v>
      </c>
      <c r="F16" t="s">
        <v>151</v>
      </c>
      <c r="G16" t="s">
        <v>151</v>
      </c>
      <c r="H16" t="s">
        <v>160</v>
      </c>
      <c r="I16" t="s">
        <v>153</v>
      </c>
      <c r="J16" t="s">
        <v>155</v>
      </c>
      <c r="K16" t="s">
        <v>161</v>
      </c>
      <c r="L16" t="s">
        <v>187</v>
      </c>
      <c r="M16" t="s">
        <v>56</v>
      </c>
    </row>
    <row r="17" spans="1:13">
      <c r="A17" t="s">
        <v>232</v>
      </c>
      <c r="B17" t="s">
        <v>150</v>
      </c>
      <c r="C17" t="s">
        <v>233</v>
      </c>
      <c r="D17" t="s">
        <v>150</v>
      </c>
      <c r="E17">
        <v>-5501</v>
      </c>
      <c r="F17" t="s">
        <v>151</v>
      </c>
      <c r="G17" t="s">
        <v>151</v>
      </c>
      <c r="H17" t="s">
        <v>160</v>
      </c>
      <c r="I17" t="s">
        <v>153</v>
      </c>
      <c r="J17" t="s">
        <v>155</v>
      </c>
      <c r="K17" t="s">
        <v>161</v>
      </c>
      <c r="L17" t="s">
        <v>234</v>
      </c>
      <c r="M17" t="s">
        <v>57</v>
      </c>
    </row>
    <row r="18" spans="1:13">
      <c r="A18" t="s">
        <v>245</v>
      </c>
      <c r="B18" t="s">
        <v>150</v>
      </c>
      <c r="C18" t="s">
        <v>246</v>
      </c>
      <c r="D18" t="s">
        <v>150</v>
      </c>
      <c r="E18">
        <v>-948</v>
      </c>
      <c r="F18" t="s">
        <v>151</v>
      </c>
      <c r="G18" t="s">
        <v>151</v>
      </c>
      <c r="H18" t="s">
        <v>160</v>
      </c>
      <c r="I18" t="s">
        <v>153</v>
      </c>
      <c r="J18" t="s">
        <v>155</v>
      </c>
      <c r="K18" t="s">
        <v>161</v>
      </c>
      <c r="L18" t="s">
        <v>162</v>
      </c>
      <c r="M18" t="s">
        <v>54</v>
      </c>
    </row>
    <row r="19" spans="1:13">
      <c r="A19" t="s">
        <v>256</v>
      </c>
      <c r="B19" t="s">
        <v>257</v>
      </c>
      <c r="C19" t="s">
        <v>153</v>
      </c>
    </row>
    <row r="20" spans="1:13">
      <c r="A20" t="s">
        <v>251</v>
      </c>
      <c r="B20" t="s">
        <v>150</v>
      </c>
      <c r="C20" t="s">
        <v>161</v>
      </c>
      <c r="D20">
        <v>129920.65</v>
      </c>
      <c r="E20" t="s">
        <v>150</v>
      </c>
      <c r="F20" t="s">
        <v>151</v>
      </c>
      <c r="G20" t="s">
        <v>151</v>
      </c>
      <c r="H20" t="s">
        <v>152</v>
      </c>
      <c r="I20" t="s">
        <v>153</v>
      </c>
      <c r="J20" t="s">
        <v>252</v>
      </c>
      <c r="K20" t="s">
        <v>150</v>
      </c>
      <c r="L20" t="s">
        <v>155</v>
      </c>
      <c r="M20" t="s">
        <v>150</v>
      </c>
    </row>
    <row r="21" spans="1:13">
      <c r="A21" t="s">
        <v>169</v>
      </c>
      <c r="B21" t="s">
        <v>150</v>
      </c>
      <c r="C21" t="s">
        <v>172</v>
      </c>
      <c r="D21" t="s">
        <v>150</v>
      </c>
      <c r="E21">
        <v>-14.25</v>
      </c>
      <c r="F21" t="s">
        <v>151</v>
      </c>
      <c r="G21" t="s">
        <v>151</v>
      </c>
      <c r="H21" t="s">
        <v>173</v>
      </c>
      <c r="I21" t="s">
        <v>153</v>
      </c>
      <c r="J21" t="s">
        <v>155</v>
      </c>
      <c r="K21" t="s">
        <v>150</v>
      </c>
      <c r="L21" t="s">
        <v>174</v>
      </c>
      <c r="M21" t="s">
        <v>150</v>
      </c>
    </row>
    <row r="22" spans="1:13">
      <c r="A22" t="s">
        <v>226</v>
      </c>
      <c r="B22" t="s">
        <v>150</v>
      </c>
      <c r="C22" t="s">
        <v>172</v>
      </c>
      <c r="D22" t="s">
        <v>150</v>
      </c>
      <c r="E22">
        <v>-19</v>
      </c>
      <c r="F22" t="s">
        <v>151</v>
      </c>
      <c r="G22" t="s">
        <v>151</v>
      </c>
      <c r="H22" t="s">
        <v>173</v>
      </c>
      <c r="I22" t="s">
        <v>153</v>
      </c>
      <c r="J22" t="s">
        <v>155</v>
      </c>
      <c r="K22" t="s">
        <v>150</v>
      </c>
      <c r="L22" t="s">
        <v>174</v>
      </c>
      <c r="M22" t="s">
        <v>150</v>
      </c>
    </row>
    <row r="23" spans="1:13">
      <c r="A23" t="s">
        <v>230</v>
      </c>
      <c r="B23" t="s">
        <v>150</v>
      </c>
      <c r="C23" t="s">
        <v>231</v>
      </c>
      <c r="D23">
        <v>3000</v>
      </c>
      <c r="E23" t="s">
        <v>150</v>
      </c>
      <c r="F23" t="s">
        <v>151</v>
      </c>
      <c r="G23" t="s">
        <v>151</v>
      </c>
      <c r="H23" t="s">
        <v>193</v>
      </c>
      <c r="I23" t="s">
        <v>153</v>
      </c>
      <c r="J23" t="s">
        <v>194</v>
      </c>
      <c r="K23" t="s">
        <v>59</v>
      </c>
      <c r="L23" t="s">
        <v>155</v>
      </c>
      <c r="M23" t="s">
        <v>150</v>
      </c>
    </row>
    <row r="24" spans="1:13">
      <c r="A24" t="s">
        <v>158</v>
      </c>
      <c r="B24" t="s">
        <v>150</v>
      </c>
      <c r="C24" t="s">
        <v>159</v>
      </c>
      <c r="D24" t="s">
        <v>150</v>
      </c>
      <c r="E24">
        <v>-2436</v>
      </c>
      <c r="F24" t="s">
        <v>151</v>
      </c>
      <c r="G24" t="s">
        <v>151</v>
      </c>
      <c r="H24" t="s">
        <v>160</v>
      </c>
      <c r="I24" t="s">
        <v>153</v>
      </c>
      <c r="J24" t="s">
        <v>155</v>
      </c>
      <c r="K24" t="s">
        <v>161</v>
      </c>
      <c r="L24" t="s">
        <v>162</v>
      </c>
      <c r="M24" t="s">
        <v>54</v>
      </c>
    </row>
    <row r="25" spans="1:13">
      <c r="A25" t="s">
        <v>254</v>
      </c>
      <c r="B25" t="s">
        <v>255</v>
      </c>
      <c r="C25" t="s">
        <v>135</v>
      </c>
    </row>
    <row r="26" spans="1:13">
      <c r="A26" t="s">
        <v>237</v>
      </c>
      <c r="B26" t="s">
        <v>150</v>
      </c>
      <c r="C26" t="s">
        <v>238</v>
      </c>
      <c r="D26" t="s">
        <v>150</v>
      </c>
      <c r="E26">
        <v>-1466</v>
      </c>
      <c r="F26" t="s">
        <v>151</v>
      </c>
      <c r="G26" t="s">
        <v>151</v>
      </c>
      <c r="H26" t="s">
        <v>160</v>
      </c>
      <c r="I26" t="s">
        <v>153</v>
      </c>
      <c r="J26" t="s">
        <v>155</v>
      </c>
      <c r="K26" t="s">
        <v>161</v>
      </c>
      <c r="L26" t="s">
        <v>162</v>
      </c>
      <c r="M26" t="s">
        <v>54</v>
      </c>
    </row>
    <row r="29" spans="1:13">
      <c r="A29" t="s">
        <v>253</v>
      </c>
    </row>
  </sheetData>
  <autoFilter ref="A1:M1" xr:uid="{B7CA865F-3D3E-43E5-8809-6E2E1A5EA225}"/>
  <sortState xmlns:xlrd2="http://schemas.microsoft.com/office/spreadsheetml/2017/richdata2" ref="A2:M29">
    <sortCondition ref="C2:C29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394E1B44BF47346867E9709C1C16240" ma:contentTypeVersion="14" ma:contentTypeDescription="Opprett et nytt dokument." ma:contentTypeScope="" ma:versionID="371e6ecb19a12ae3fea92b1974675110">
  <xsd:schema xmlns:xsd="http://www.w3.org/2001/XMLSchema" xmlns:xs="http://www.w3.org/2001/XMLSchema" xmlns:p="http://schemas.microsoft.com/office/2006/metadata/properties" xmlns:ns2="733ffb0f-2728-4a78-8a5b-8eb8c2d0860a" xmlns:ns3="78e6be76-0991-4268-b01a-ab573816940c" targetNamespace="http://schemas.microsoft.com/office/2006/metadata/properties" ma:root="true" ma:fieldsID="653e219808cc893cb5f04fa72313194b" ns2:_="" ns3:_="">
    <xsd:import namespace="733ffb0f-2728-4a78-8a5b-8eb8c2d0860a"/>
    <xsd:import namespace="78e6be76-0991-4268-b01a-ab5738169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ffb0f-2728-4a78-8a5b-8eb8c2d086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0aaac1ef-95be-49b1-b63c-10a2497be6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e6be76-0991-4268-b01a-ab573816940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b3768cc-1df1-4ac2-a8aa-ba141a2aa9c0}" ma:internalName="TaxCatchAll" ma:showField="CatchAllData" ma:web="78e6be76-0991-4268-b01a-ab5738169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8e6be76-0991-4268-b01a-ab573816940c">
      <UserInfo>
        <DisplayName/>
        <AccountId xsi:nil="true"/>
        <AccountType/>
      </UserInfo>
    </SharedWithUsers>
    <lcf76f155ced4ddcb4097134ff3c332f xmlns="733ffb0f-2728-4a78-8a5b-8eb8c2d0860a">
      <Terms xmlns="http://schemas.microsoft.com/office/infopath/2007/PartnerControls"/>
    </lcf76f155ced4ddcb4097134ff3c332f>
    <TaxCatchAll xmlns="78e6be76-0991-4268-b01a-ab573816940c" xsi:nil="true"/>
  </documentManagement>
</p:properties>
</file>

<file path=customXml/itemProps1.xml><?xml version="1.0" encoding="utf-8"?>
<ds:datastoreItem xmlns:ds="http://schemas.openxmlformats.org/officeDocument/2006/customXml" ds:itemID="{3E4BFFAD-362E-4999-9750-283A72A0F702}"/>
</file>

<file path=customXml/itemProps2.xml><?xml version="1.0" encoding="utf-8"?>
<ds:datastoreItem xmlns:ds="http://schemas.openxmlformats.org/officeDocument/2006/customXml" ds:itemID="{758A18D0-3A6E-4262-9C77-0B43CD1850E8}"/>
</file>

<file path=customXml/itemProps3.xml><?xml version="1.0" encoding="utf-8"?>
<ds:datastoreItem xmlns:ds="http://schemas.openxmlformats.org/officeDocument/2006/customXml" ds:itemID="{7AD9BDD7-25F1-4315-9418-8A39CEC5E4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Hilde Høines</dc:creator>
  <cp:keywords/>
  <dc:description/>
  <cp:lastModifiedBy/>
  <cp:revision/>
  <dcterms:created xsi:type="dcterms:W3CDTF">2023-12-27T08:17:21Z</dcterms:created>
  <dcterms:modified xsi:type="dcterms:W3CDTF">2024-02-05T08:48:24Z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0x010100A394E1B44BF47346867E9709C1C16240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